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ey\Downloads\"/>
    </mc:Choice>
  </mc:AlternateContent>
  <bookViews>
    <workbookView xWindow="0" yWindow="0" windowWidth="15345" windowHeight="4635" activeTab="6"/>
  </bookViews>
  <sheets>
    <sheet name="FIV 2016" sheetId="1" r:id="rId1"/>
    <sheet name="F3 2016" sheetId="2" r:id="rId2"/>
    <sheet name="F4 2015" sheetId="3" r:id="rId3"/>
    <sheet name="F3 2015" sheetId="4" r:id="rId4"/>
    <sheet name="SAMA" sheetId="5" r:id="rId5"/>
    <sheet name="SUMAR 2015" sheetId="6" r:id="rId6"/>
    <sheet name="FISE 2014" sheetId="7" r:id="rId7"/>
  </sheets>
  <calcPr calcId="152511"/>
</workbook>
</file>

<file path=xl/calcChain.xml><?xml version="1.0" encoding="utf-8"?>
<calcChain xmlns="http://schemas.openxmlformats.org/spreadsheetml/2006/main">
  <c r="M17" i="7" l="1"/>
  <c r="L17" i="7"/>
  <c r="J17" i="7"/>
  <c r="H17" i="7"/>
  <c r="Q16" i="7"/>
  <c r="O16" i="7"/>
  <c r="N16" i="7"/>
  <c r="Q15" i="7"/>
  <c r="O15" i="7"/>
  <c r="N15" i="7"/>
  <c r="I73" i="6" l="1"/>
  <c r="J73" i="6" s="1"/>
  <c r="I70" i="6"/>
  <c r="H70" i="6"/>
  <c r="N69" i="6"/>
  <c r="N68" i="6"/>
  <c r="J68" i="6"/>
  <c r="O68" i="6" s="1"/>
  <c r="N67" i="6"/>
  <c r="J67" i="6"/>
  <c r="O67" i="6" s="1"/>
  <c r="Q65" i="6"/>
  <c r="P65" i="6"/>
  <c r="O65" i="6"/>
  <c r="N65" i="6"/>
  <c r="P64" i="6"/>
  <c r="N64" i="6"/>
  <c r="J64" i="6"/>
  <c r="Q64" i="6" s="1"/>
  <c r="P63" i="6"/>
  <c r="N63" i="6"/>
  <c r="J63" i="6"/>
  <c r="Q63" i="6" s="1"/>
  <c r="Q62" i="6"/>
  <c r="P62" i="6"/>
  <c r="O62" i="6"/>
  <c r="N62" i="6"/>
  <c r="N61" i="6"/>
  <c r="P60" i="6"/>
  <c r="N60" i="6"/>
  <c r="J60" i="6"/>
  <c r="O60" i="6" s="1"/>
  <c r="P59" i="6"/>
  <c r="N59" i="6"/>
  <c r="J59" i="6"/>
  <c r="Q59" i="6" s="1"/>
  <c r="P58" i="6"/>
  <c r="N58" i="6"/>
  <c r="J58" i="6"/>
  <c r="Q58" i="6" s="1"/>
  <c r="P57" i="6"/>
  <c r="N57" i="6"/>
  <c r="J57" i="6"/>
  <c r="O57" i="6" s="1"/>
  <c r="P56" i="6"/>
  <c r="N56" i="6"/>
  <c r="J56" i="6"/>
  <c r="O56" i="6" s="1"/>
  <c r="P55" i="6"/>
  <c r="N55" i="6"/>
  <c r="I31" i="6"/>
  <c r="J31" i="6" s="1"/>
  <c r="I28" i="6"/>
  <c r="H28" i="6"/>
  <c r="N27" i="6"/>
  <c r="Q23" i="6"/>
  <c r="P23" i="6"/>
  <c r="O23" i="6"/>
  <c r="N23" i="6"/>
  <c r="P22" i="6"/>
  <c r="N22" i="6"/>
  <c r="J22" i="6"/>
  <c r="O22" i="6" s="1"/>
  <c r="P21" i="6"/>
  <c r="N21" i="6"/>
  <c r="J21" i="6"/>
  <c r="O21" i="6" s="1"/>
  <c r="Q20" i="6"/>
  <c r="P20" i="6"/>
  <c r="O20" i="6"/>
  <c r="N20" i="6"/>
  <c r="N19" i="6"/>
  <c r="P18" i="6"/>
  <c r="N18" i="6"/>
  <c r="J18" i="6"/>
  <c r="Q18" i="6" s="1"/>
  <c r="P17" i="6"/>
  <c r="N17" i="6"/>
  <c r="J17" i="6"/>
  <c r="O17" i="6" s="1"/>
  <c r="P16" i="6"/>
  <c r="N16" i="6"/>
  <c r="J16" i="6"/>
  <c r="O16" i="6" s="1"/>
  <c r="P15" i="6"/>
  <c r="N15" i="6"/>
  <c r="J15" i="6"/>
  <c r="Q15" i="6" s="1"/>
  <c r="P14" i="6"/>
  <c r="N14" i="6"/>
  <c r="J14" i="6"/>
  <c r="Q14" i="6" s="1"/>
  <c r="P13" i="6"/>
  <c r="N13" i="6"/>
  <c r="M46" i="5"/>
  <c r="I46" i="5"/>
  <c r="H46" i="5"/>
  <c r="N45" i="5"/>
  <c r="P44" i="5"/>
  <c r="N44" i="5"/>
  <c r="J44" i="5"/>
  <c r="O44" i="5" s="1"/>
  <c r="J42" i="5"/>
  <c r="J46" i="5" s="1"/>
  <c r="M18" i="5"/>
  <c r="I18" i="5"/>
  <c r="H18" i="5"/>
  <c r="N17" i="5"/>
  <c r="P16" i="5"/>
  <c r="N16" i="5"/>
  <c r="J16" i="5"/>
  <c r="O16" i="5" s="1"/>
  <c r="J14" i="5"/>
  <c r="J18" i="5" s="1"/>
  <c r="Q56" i="6" l="1"/>
  <c r="O58" i="6"/>
  <c r="Q60" i="6"/>
  <c r="O63" i="6"/>
  <c r="Q57" i="6"/>
  <c r="O59" i="6"/>
  <c r="O64" i="6"/>
  <c r="J70" i="6"/>
  <c r="O14" i="6"/>
  <c r="Q16" i="6"/>
  <c r="O18" i="6"/>
  <c r="Q21" i="6"/>
  <c r="O15" i="6"/>
  <c r="Q17" i="6"/>
  <c r="Q22" i="6"/>
  <c r="J28" i="6"/>
  <c r="M17" i="4" l="1"/>
  <c r="L17" i="4"/>
  <c r="J17" i="4"/>
  <c r="I17" i="4"/>
  <c r="H17" i="4"/>
  <c r="O16" i="4"/>
  <c r="N16" i="4"/>
  <c r="O15" i="4"/>
  <c r="N15" i="4"/>
  <c r="O14" i="4"/>
  <c r="N14" i="4"/>
  <c r="M1145" i="2" l="1"/>
  <c r="L1145" i="2"/>
  <c r="I1145" i="2"/>
  <c r="H1145" i="2"/>
  <c r="J1144" i="2"/>
  <c r="N1143" i="2"/>
  <c r="J1143" i="2"/>
  <c r="J1145" i="2" s="1"/>
  <c r="M1119" i="2"/>
  <c r="L1119" i="2"/>
  <c r="I1119" i="2"/>
  <c r="H1119" i="2"/>
  <c r="Q1118" i="2"/>
  <c r="P1118" i="2"/>
  <c r="O1118" i="2"/>
  <c r="N1118" i="2"/>
  <c r="Q1117" i="2"/>
  <c r="P1117" i="2"/>
  <c r="O1117" i="2"/>
  <c r="N1117" i="2"/>
  <c r="Q1116" i="2"/>
  <c r="P1116" i="2"/>
  <c r="O1116" i="2"/>
  <c r="N1116" i="2"/>
  <c r="P1114" i="2"/>
  <c r="N1114" i="2"/>
  <c r="J1114" i="2"/>
  <c r="Q1114" i="2" s="1"/>
  <c r="M1093" i="2"/>
  <c r="L1093" i="2"/>
  <c r="K1093" i="2"/>
  <c r="H1093" i="2"/>
  <c r="N1092" i="2"/>
  <c r="J1091" i="2"/>
  <c r="I1091" i="2"/>
  <c r="N1091" i="2" s="1"/>
  <c r="J1065" i="2"/>
  <c r="I1065" i="2"/>
  <c r="N1064" i="2"/>
  <c r="J1064" i="2"/>
  <c r="O1064" i="2" s="1"/>
  <c r="I1064" i="2"/>
  <c r="O1063" i="2"/>
  <c r="N1063" i="2"/>
  <c r="N1039" i="2"/>
  <c r="N1038" i="2"/>
  <c r="J1038" i="2"/>
  <c r="O1016" i="2"/>
  <c r="N1016" i="2"/>
  <c r="J1016" i="2"/>
  <c r="N1015" i="2"/>
  <c r="J1015" i="2"/>
  <c r="O1015" i="2" s="1"/>
  <c r="J1014" i="2"/>
  <c r="N1013" i="2"/>
  <c r="J1013" i="2"/>
  <c r="O1013" i="2" s="1"/>
  <c r="J986" i="2"/>
  <c r="N985" i="2"/>
  <c r="J985" i="2"/>
  <c r="O985" i="2" s="1"/>
  <c r="N984" i="2"/>
  <c r="J984" i="2"/>
  <c r="O984" i="2" s="1"/>
  <c r="P959" i="2"/>
  <c r="O959" i="2"/>
  <c r="N959" i="2"/>
  <c r="J959" i="2"/>
  <c r="Q959" i="2" s="1"/>
  <c r="Q958" i="2"/>
  <c r="P958" i="2"/>
  <c r="O958" i="2"/>
  <c r="N958" i="2"/>
  <c r="Q957" i="2"/>
  <c r="P957" i="2"/>
  <c r="O957" i="2"/>
  <c r="N957" i="2"/>
  <c r="Q956" i="2"/>
  <c r="P956" i="2"/>
  <c r="O956" i="2"/>
  <c r="N956" i="2"/>
  <c r="Q955" i="2"/>
  <c r="P955" i="2"/>
  <c r="O955" i="2"/>
  <c r="N955" i="2"/>
  <c r="I927" i="2"/>
  <c r="H927" i="2"/>
  <c r="Q926" i="2"/>
  <c r="P926" i="2"/>
  <c r="O926" i="2"/>
  <c r="N926" i="2"/>
  <c r="N925" i="2"/>
  <c r="J925" i="2"/>
  <c r="O925" i="2" s="1"/>
  <c r="J924" i="2"/>
  <c r="N899" i="2"/>
  <c r="J899" i="2"/>
  <c r="O899" i="2" s="1"/>
  <c r="N898" i="2"/>
  <c r="J898" i="2"/>
  <c r="O898" i="2" s="1"/>
  <c r="N897" i="2"/>
  <c r="J897" i="2"/>
  <c r="J927" i="2" s="1"/>
  <c r="M870" i="2"/>
  <c r="L870" i="2"/>
  <c r="I870" i="2"/>
  <c r="H870" i="2"/>
  <c r="N869" i="2"/>
  <c r="N868" i="2"/>
  <c r="J868" i="2"/>
  <c r="O868" i="2" s="1"/>
  <c r="N867" i="2"/>
  <c r="J867" i="2"/>
  <c r="M841" i="2"/>
  <c r="L841" i="2"/>
  <c r="H841" i="2"/>
  <c r="O840" i="2"/>
  <c r="N840" i="2"/>
  <c r="J840" i="2"/>
  <c r="I840" i="2"/>
  <c r="I841" i="2" s="1"/>
  <c r="J839" i="2"/>
  <c r="I839" i="2"/>
  <c r="J838" i="2"/>
  <c r="P811" i="2"/>
  <c r="O811" i="2"/>
  <c r="N811" i="2"/>
  <c r="J811" i="2"/>
  <c r="Q811" i="2" s="1"/>
  <c r="N810" i="2"/>
  <c r="J810" i="2"/>
  <c r="O810" i="2" s="1"/>
  <c r="Q809" i="2"/>
  <c r="P809" i="2"/>
  <c r="O809" i="2"/>
  <c r="N809" i="2"/>
  <c r="M792" i="2"/>
  <c r="L792" i="2"/>
  <c r="H792" i="2"/>
  <c r="J787" i="2"/>
  <c r="I787" i="2"/>
  <c r="J786" i="2"/>
  <c r="I786" i="2"/>
  <c r="N786" i="2" s="1"/>
  <c r="J762" i="2"/>
  <c r="O762" i="2" s="1"/>
  <c r="I762" i="2"/>
  <c r="N762" i="2" s="1"/>
  <c r="O761" i="2"/>
  <c r="N761" i="2"/>
  <c r="O760" i="2"/>
  <c r="N760" i="2"/>
  <c r="J736" i="2"/>
  <c r="O736" i="2" s="1"/>
  <c r="I736" i="2"/>
  <c r="N736" i="2" s="1"/>
  <c r="N735" i="2"/>
  <c r="J735" i="2"/>
  <c r="O735" i="2" s="1"/>
  <c r="O734" i="2"/>
  <c r="N734" i="2"/>
  <c r="J734" i="2"/>
  <c r="N733" i="2"/>
  <c r="J733" i="2"/>
  <c r="O733" i="2" s="1"/>
  <c r="I733" i="2"/>
  <c r="J708" i="2"/>
  <c r="J707" i="2"/>
  <c r="J706" i="2"/>
  <c r="O706" i="2" s="1"/>
  <c r="I706" i="2"/>
  <c r="N705" i="2"/>
  <c r="J705" i="2"/>
  <c r="J792" i="2" s="1"/>
  <c r="I677" i="2"/>
  <c r="H677" i="2"/>
  <c r="N648" i="2"/>
  <c r="J648" i="2"/>
  <c r="O647" i="2"/>
  <c r="N647" i="2"/>
  <c r="J647" i="2"/>
  <c r="N619" i="2"/>
  <c r="O618" i="2"/>
  <c r="N618" i="2"/>
  <c r="N591" i="2"/>
  <c r="J591" i="2"/>
  <c r="O591" i="2" s="1"/>
  <c r="P589" i="2"/>
  <c r="N589" i="2"/>
  <c r="J589" i="2"/>
  <c r="Q588" i="2"/>
  <c r="P588" i="2"/>
  <c r="O588" i="2"/>
  <c r="N588" i="2"/>
  <c r="M556" i="2"/>
  <c r="L556" i="2"/>
  <c r="I556" i="2"/>
  <c r="H556" i="2"/>
  <c r="J555" i="2"/>
  <c r="N554" i="2"/>
  <c r="J554" i="2"/>
  <c r="M526" i="2"/>
  <c r="L526" i="2"/>
  <c r="J526" i="2"/>
  <c r="I526" i="2"/>
  <c r="H526" i="2"/>
  <c r="Q525" i="2"/>
  <c r="P525" i="2"/>
  <c r="O525" i="2"/>
  <c r="N525" i="2"/>
  <c r="P523" i="2"/>
  <c r="N523" i="2"/>
  <c r="J523" i="2"/>
  <c r="Q523" i="2" s="1"/>
  <c r="M493" i="2"/>
  <c r="L493" i="2"/>
  <c r="K493" i="2"/>
  <c r="I493" i="2"/>
  <c r="H493" i="2"/>
  <c r="O492" i="2"/>
  <c r="N492" i="2"/>
  <c r="O491" i="2"/>
  <c r="N491" i="2"/>
  <c r="N468" i="2"/>
  <c r="N467" i="2"/>
  <c r="N444" i="2"/>
  <c r="J444" i="2"/>
  <c r="O444" i="2" s="1"/>
  <c r="N443" i="2"/>
  <c r="J443" i="2"/>
  <c r="O443" i="2" s="1"/>
  <c r="J442" i="2"/>
  <c r="N441" i="2"/>
  <c r="J441" i="2"/>
  <c r="O441" i="2" s="1"/>
  <c r="J414" i="2"/>
  <c r="N413" i="2"/>
  <c r="J413" i="2"/>
  <c r="O413" i="2" s="1"/>
  <c r="N412" i="2"/>
  <c r="J412" i="2"/>
  <c r="O412" i="2" s="1"/>
  <c r="P387" i="2"/>
  <c r="N387" i="2"/>
  <c r="J387" i="2"/>
  <c r="Q386" i="2"/>
  <c r="P386" i="2"/>
  <c r="O386" i="2"/>
  <c r="N386" i="2"/>
  <c r="Q385" i="2"/>
  <c r="P385" i="2"/>
  <c r="O385" i="2"/>
  <c r="N385" i="2"/>
  <c r="Q384" i="2"/>
  <c r="P384" i="2"/>
  <c r="O384" i="2"/>
  <c r="N384" i="2"/>
  <c r="Q383" i="2"/>
  <c r="P383" i="2"/>
  <c r="O383" i="2"/>
  <c r="N383" i="2"/>
  <c r="I355" i="2"/>
  <c r="H355" i="2"/>
  <c r="Q354" i="2"/>
  <c r="P354" i="2"/>
  <c r="O354" i="2"/>
  <c r="N354" i="2"/>
  <c r="O353" i="2"/>
  <c r="N353" i="2"/>
  <c r="J352" i="2"/>
  <c r="N327" i="2"/>
  <c r="J327" i="2"/>
  <c r="O327" i="2" s="1"/>
  <c r="N326" i="2"/>
  <c r="J326" i="2"/>
  <c r="O326" i="2" s="1"/>
  <c r="N325" i="2"/>
  <c r="J325" i="2"/>
  <c r="J355" i="2" s="1"/>
  <c r="M299" i="2"/>
  <c r="L299" i="2"/>
  <c r="I299" i="2"/>
  <c r="H299" i="2"/>
  <c r="N298" i="2"/>
  <c r="N296" i="2"/>
  <c r="J296" i="2"/>
  <c r="J299" i="2" s="1"/>
  <c r="M270" i="2"/>
  <c r="L270" i="2"/>
  <c r="I270" i="2"/>
  <c r="H270" i="2"/>
  <c r="J267" i="2"/>
  <c r="P239" i="2"/>
  <c r="N239" i="2"/>
  <c r="J239" i="2"/>
  <c r="O239" i="2" s="1"/>
  <c r="O238" i="2"/>
  <c r="N238" i="2"/>
  <c r="J238" i="2"/>
  <c r="Q237" i="2"/>
  <c r="P237" i="2"/>
  <c r="O237" i="2"/>
  <c r="N237" i="2"/>
  <c r="M215" i="2"/>
  <c r="L215" i="2"/>
  <c r="H215" i="2"/>
  <c r="N211" i="2"/>
  <c r="I189" i="2"/>
  <c r="I215" i="2" s="1"/>
  <c r="O187" i="2"/>
  <c r="N187" i="2"/>
  <c r="J187" i="2"/>
  <c r="O186" i="2"/>
  <c r="N186" i="2"/>
  <c r="O185" i="2"/>
  <c r="N185" i="2"/>
  <c r="O161" i="2"/>
  <c r="N161" i="2"/>
  <c r="N160" i="2"/>
  <c r="J160" i="2"/>
  <c r="O160" i="2" s="1"/>
  <c r="N159" i="2"/>
  <c r="J159" i="2"/>
  <c r="O159" i="2" s="1"/>
  <c r="J133" i="2"/>
  <c r="J132" i="2"/>
  <c r="O131" i="2"/>
  <c r="N131" i="2"/>
  <c r="N130" i="2"/>
  <c r="J130" i="2"/>
  <c r="J215" i="2" s="1"/>
  <c r="I103" i="2"/>
  <c r="H103" i="2"/>
  <c r="N73" i="2"/>
  <c r="J73" i="2"/>
  <c r="N44" i="2"/>
  <c r="O43" i="2"/>
  <c r="N43" i="2"/>
  <c r="N16" i="2"/>
  <c r="J16" i="2"/>
  <c r="O16" i="2" s="1"/>
  <c r="P14" i="2"/>
  <c r="N14" i="2"/>
  <c r="J14" i="2"/>
  <c r="J103" i="2" s="1"/>
  <c r="Q13" i="2"/>
  <c r="P13" i="2"/>
  <c r="O13" i="2"/>
  <c r="N13" i="2"/>
  <c r="J493" i="2" l="1"/>
  <c r="I1093" i="2"/>
  <c r="J870" i="2"/>
  <c r="J677" i="2"/>
  <c r="O897" i="2"/>
  <c r="O1114" i="2"/>
  <c r="J1119" i="2"/>
  <c r="H560" i="2"/>
  <c r="J556" i="2"/>
  <c r="H1149" i="2"/>
  <c r="I792" i="2"/>
  <c r="J841" i="2"/>
  <c r="O867" i="2"/>
  <c r="I1149" i="2"/>
  <c r="O705" i="2"/>
  <c r="J1093" i="2"/>
  <c r="J1149" i="2" s="1"/>
  <c r="O1143" i="2"/>
  <c r="N706" i="2"/>
  <c r="I560" i="2"/>
  <c r="O130" i="2"/>
  <c r="O325" i="2"/>
  <c r="Q387" i="2"/>
  <c r="O523" i="2"/>
  <c r="Q239" i="2"/>
  <c r="J270" i="2"/>
  <c r="J560" i="2" s="1"/>
  <c r="O296" i="2"/>
  <c r="O387" i="2"/>
  <c r="O554" i="2"/>
  <c r="I346" i="1"/>
  <c r="H346" i="1"/>
  <c r="N345" i="1"/>
  <c r="J345" i="1"/>
  <c r="J346" i="1" s="1"/>
  <c r="J311" i="1"/>
  <c r="I311" i="1"/>
  <c r="H311" i="1"/>
  <c r="O310" i="1"/>
  <c r="N310" i="1"/>
  <c r="J276" i="1"/>
  <c r="I276" i="1"/>
  <c r="H276" i="1"/>
  <c r="O275" i="1"/>
  <c r="N275" i="1"/>
  <c r="L241" i="1"/>
  <c r="I241" i="1"/>
  <c r="H241" i="1"/>
  <c r="N240" i="1"/>
  <c r="J240" i="1"/>
  <c r="O240" i="1" s="1"/>
  <c r="I212" i="1"/>
  <c r="H212" i="1"/>
  <c r="H348" i="1" s="1"/>
  <c r="N180" i="1"/>
  <c r="N179" i="1"/>
  <c r="J179" i="1"/>
  <c r="O179" i="1" s="1"/>
  <c r="N178" i="1"/>
  <c r="J178" i="1"/>
  <c r="O178" i="1" s="1"/>
  <c r="I147" i="1"/>
  <c r="H147" i="1"/>
  <c r="N146" i="1"/>
  <c r="J146" i="1"/>
  <c r="J147" i="1" s="1"/>
  <c r="J111" i="1"/>
  <c r="I111" i="1"/>
  <c r="H111" i="1"/>
  <c r="O110" i="1"/>
  <c r="N110" i="1"/>
  <c r="L76" i="1"/>
  <c r="I76" i="1"/>
  <c r="H76" i="1"/>
  <c r="O75" i="1"/>
  <c r="N75" i="1"/>
  <c r="J75" i="1"/>
  <c r="J76" i="1" s="1"/>
  <c r="I48" i="1"/>
  <c r="H48" i="1"/>
  <c r="N15" i="1"/>
  <c r="N14" i="1"/>
  <c r="J14" i="1"/>
  <c r="O14" i="1" s="1"/>
  <c r="N13" i="1"/>
  <c r="J13" i="1"/>
  <c r="I149" i="1" l="1"/>
  <c r="I151" i="1" s="1"/>
  <c r="H149" i="1"/>
  <c r="J48" i="1"/>
  <c r="J149" i="1" s="1"/>
  <c r="I348" i="1"/>
  <c r="J241" i="1"/>
  <c r="J212" i="1"/>
  <c r="J348" i="1" s="1"/>
  <c r="O13" i="1"/>
  <c r="L15" i="3" l="1"/>
  <c r="J15" i="3"/>
  <c r="I15" i="3"/>
  <c r="H15" i="3"/>
  <c r="O14" i="3"/>
  <c r="N14" i="3"/>
</calcChain>
</file>

<file path=xl/sharedStrings.xml><?xml version="1.0" encoding="utf-8"?>
<sst xmlns="http://schemas.openxmlformats.org/spreadsheetml/2006/main" count="3552" uniqueCount="417">
  <si>
    <t>PROGRAMA DE GOBIERNO:</t>
  </si>
  <si>
    <t>SUB-PROGRAMA:</t>
  </si>
  <si>
    <t xml:space="preserve">MES QUE  INFORMA: </t>
  </si>
  <si>
    <t>SEPTIEMBRE</t>
  </si>
  <si>
    <t>P   R   O   Y   E   C   T   O</t>
  </si>
  <si>
    <t xml:space="preserve">METAS APROBADAS   </t>
  </si>
  <si>
    <t>INVERSIÓN  EJERCIDA</t>
  </si>
  <si>
    <t>AVANCE FINANCIERO</t>
  </si>
  <si>
    <t>AVANCE FISICO</t>
  </si>
  <si>
    <t>MODALIDAD  DE EJECUCIÓN</t>
  </si>
  <si>
    <t xml:space="preserve">NÚMERO
(clave) </t>
  </si>
  <si>
    <t xml:space="preserve"> NOMBRE  </t>
  </si>
  <si>
    <t>RECURSOS PÚBLICOS</t>
  </si>
  <si>
    <t xml:space="preserve">APORTACIÓN DE BENEFICIARIOS </t>
  </si>
  <si>
    <t>%</t>
  </si>
  <si>
    <t xml:space="preserve">MENSUAL </t>
  </si>
  <si>
    <t xml:space="preserve">ACUMULADO </t>
  </si>
  <si>
    <t>ACUMULADO</t>
  </si>
  <si>
    <t xml:space="preserve">MENSUAL
</t>
  </si>
  <si>
    <t>MENSUAL</t>
  </si>
  <si>
    <t xml:space="preserve">POR ADMON. DIRECTA </t>
  </si>
  <si>
    <t xml:space="preserve">POR CONTRATO </t>
  </si>
  <si>
    <t>VILLA DE COS</t>
  </si>
  <si>
    <t>N/A</t>
  </si>
  <si>
    <t>X</t>
  </si>
  <si>
    <t xml:space="preserve">NÚMERO
DE OBRA  </t>
  </si>
  <si>
    <t xml:space="preserve">LOCALIDAD </t>
  </si>
  <si>
    <t>COORDENADAS
GEOLOCALIZACIÓN</t>
  </si>
  <si>
    <t xml:space="preserve">PROYECTO
(CLAVE) </t>
  </si>
  <si>
    <t xml:space="preserve">SUBTOTAL: </t>
  </si>
  <si>
    <t xml:space="preserve"> </t>
  </si>
  <si>
    <t>Long. 102°20'45.41"     Lat.               23°17'14.97"</t>
  </si>
  <si>
    <t xml:space="preserve">SUBTOTAL:  </t>
  </si>
  <si>
    <t>VARIAS LOCALIDADES</t>
  </si>
  <si>
    <t>TOTAL TECHO FINANCIERO</t>
  </si>
  <si>
    <t>FONDO IV 2015</t>
  </si>
  <si>
    <t>510- REMANENTE SEGURIDAD PUBLICA</t>
  </si>
  <si>
    <t>JUNIO</t>
  </si>
  <si>
    <t xml:space="preserve">PRESUPUESTO APROBADO
(TECHO FINANCIERO) </t>
  </si>
  <si>
    <t>REMANENTE SEGURIDAD PUBLICA 2015</t>
  </si>
  <si>
    <t>FONDO IV 2016</t>
  </si>
  <si>
    <t>501- PAGO DE PASIVOS</t>
  </si>
  <si>
    <t xml:space="preserve">PAGO DE PASIVOS </t>
  </si>
  <si>
    <t>DEUDA PÚBLICA</t>
  </si>
  <si>
    <t>PAGO DEL PASIVO DEL PROYECTO 302003 ALUMBRADO PUBLICO</t>
  </si>
  <si>
    <t>PAGO DE PASIVO DEL PROYECTO 304003 OBRAS POR CONTRATO (REMODELACION DEL EDIFICIO DE LA EXCENTRAL)</t>
  </si>
  <si>
    <t>1 EDIFICIO</t>
  </si>
  <si>
    <t>PAGO DE PASIVO DEL PROYECTO 301001 GASTOS ADMINISTRATIVOS Y OPERATIVOS DE O.P.</t>
  </si>
  <si>
    <t>PAGO DE PASIVO DEL PROYECTO 302004 GASTOS LIMPIA, RECOLECCIÓN, TRASLADO, TRATAMIENTO Y DISPOSICIÓN FINAL DE LOS RESIDUOS</t>
  </si>
  <si>
    <t>PAGO DEL PASIVO DEL PROYECTO 303005 MANTENIMIENTO Y CONSERVACIÓN DE CAMINOS</t>
  </si>
  <si>
    <t>502-SEGURIDAD PUBLICA</t>
  </si>
  <si>
    <t>SEGURIDAD PUBLICA 2016</t>
  </si>
  <si>
    <t>503-ADQUISICIONES</t>
  </si>
  <si>
    <t>ADQUISICIONES</t>
  </si>
  <si>
    <t>504- INFRAESTRUCTURA</t>
  </si>
  <si>
    <t>CONSTRUCCIÓN DE RELLENO SANITARIOP PARA LA CABECERA MUNICIPAL</t>
  </si>
  <si>
    <t>LAT. 23°19'50.20''    LONG. 102°21'17.66''</t>
  </si>
  <si>
    <t>10,209 M2</t>
  </si>
  <si>
    <t>508-DERECHOS DE AGUA POTABLE</t>
  </si>
  <si>
    <t>JULIO</t>
  </si>
  <si>
    <t>DERECHOS AGUA POTABLE</t>
  </si>
  <si>
    <t>FONDO III  2016</t>
  </si>
  <si>
    <t xml:space="preserve">401-AGUA POTABLE   </t>
  </si>
  <si>
    <t xml:space="preserve">PRESUPUESTO APROBADO
(TECHO FINANCIERO) </t>
  </si>
  <si>
    <t>AFORO PARA POZO DE AGUA POTABLE EN LA COMUNIDAD DE BAÑON</t>
  </si>
  <si>
    <t xml:space="preserve"> BAÑON</t>
  </si>
  <si>
    <t>Long. 102°25'40.81"     Lat.               23°08'20.65"</t>
  </si>
  <si>
    <t>1 SERVICIO</t>
  </si>
  <si>
    <t>0</t>
  </si>
  <si>
    <t xml:space="preserve">REHABILITACION DE LINEA DE CONDUCCIÓN DE AGUA POTABLE </t>
  </si>
  <si>
    <t>ESTACIÓN LA COLORADA</t>
  </si>
  <si>
    <t>Long. 102°28'13.20"     Lat.               23°48'30.50"</t>
  </si>
  <si>
    <t>2650 M</t>
  </si>
  <si>
    <t xml:space="preserve"> REHABILITACIÓN DE POZO PARA AGUA POTABLE EN LA COMUNIDAD DE CAÑAS</t>
  </si>
  <si>
    <t>CAÑAS</t>
  </si>
  <si>
    <t>Long. 102°15'47.00"     Lat.               23°26'06.00"</t>
  </si>
  <si>
    <t>1 LOTE</t>
  </si>
  <si>
    <t xml:space="preserve"> MANTENIMIENTO DE TANQUE ELEVADO EN LA COMUNIDAD DE BENITO JUAREZ I</t>
  </si>
  <si>
    <t>BENITO JUAREZ I</t>
  </si>
  <si>
    <t>Long. 102°26'34.00"     Lat.               23°59'06.00"</t>
  </si>
  <si>
    <t>1 TANQUE</t>
  </si>
  <si>
    <t>REHABILITACION DE POZO DE AGUA POTABLE EN LA COMUNIDAD DE TIERRA Y LIBERTAD</t>
  </si>
  <si>
    <t>TIERRA Y LIBERTAD</t>
  </si>
  <si>
    <t>Long. 102°23'20.00"     Lat.               23°27'13.00"</t>
  </si>
  <si>
    <t>EQUIPAMIENTO DE POZO PARA AGUA POTABLE EN LA COMUNIDAD DE LA CAMPECHANA</t>
  </si>
  <si>
    <t>LA CAMPECHANA</t>
  </si>
  <si>
    <t>Long. 102°05'57.00"     Lat.               23°39'03.00"</t>
  </si>
  <si>
    <t>1 EQUIPO</t>
  </si>
  <si>
    <t>REHABILITACION DE POZO DE AGUA POTABLE EN LA COMUNIDAD DE PUERTO MADERO</t>
  </si>
  <si>
    <t>PUERTO MADERO</t>
  </si>
  <si>
    <t>Long. 101°55'44.00"     Lat.               23°42'01.00"</t>
  </si>
  <si>
    <t xml:space="preserve"> INSTALACIÓN DE DOS TUBOS EN POZO DE AGUA POTABLE EN LA COMUNIDAD DE SIERRA VIEJA</t>
  </si>
  <si>
    <t>SIERRA VIEJA</t>
  </si>
  <si>
    <t>Long. 102°07'56.00"     Lat.               23°29'43.00"</t>
  </si>
  <si>
    <t>12.80 ML</t>
  </si>
  <si>
    <t>EQUIPAMIENTO DE POZO PARA AGUA POTABLE EN LA COMUNIDAD DE SARTENEJA</t>
  </si>
  <si>
    <t>SARTENEJA</t>
  </si>
  <si>
    <t>Long. 101°42'36.00"     Lat.               23°40'44.00"</t>
  </si>
  <si>
    <t>CONSTRUCCION DE TANQUE ELEVADO DE 30 M3. EN LA COMUNIDAD DE EL PARDILLO</t>
  </si>
  <si>
    <t>EL PARDILLO</t>
  </si>
  <si>
    <t>Long.    102°21'11''       Lat.      23°08'52''</t>
  </si>
  <si>
    <t>1 PIEZA</t>
  </si>
  <si>
    <t>SUMINISTRO Y COLOCACION DE BOMBA SUMERGIBLE DE 15 H.P. EN POZO PARA AGUA POTABLE EN LA CABECERA MUNICIPAL</t>
  </si>
  <si>
    <t>CABECERA MUNICIPAL</t>
  </si>
  <si>
    <t>Long.    102°20'45''       Lat.      23°17'15''</t>
  </si>
  <si>
    <t>REHABILIATCIÓN DE POZO PARA AGUA POTABLE EN LA COMUNIDAD DE NORIA DE LUIS</t>
  </si>
  <si>
    <t>NORIA DE LUIS</t>
  </si>
  <si>
    <t>Long.    102°31'06.70''       Lat.      23°48'14.26''</t>
  </si>
  <si>
    <t>1 POZO</t>
  </si>
  <si>
    <t>AMPLIACIÓN DE RED DE AGUA POTABLE EN CALLE ORQUIDEAS (EUCALIPTOS) ESQUINA NARANJOS EN LA COMUNIDAD DE CHUPADEROS</t>
  </si>
  <si>
    <t>CHUPADEROS</t>
  </si>
  <si>
    <t>Long. 102°19'36.00"     Lat.               23°09'34.00"</t>
  </si>
  <si>
    <t>350 ML</t>
  </si>
  <si>
    <t xml:space="preserve"> AMPLIACIÓN DE RED DE AGUA POTABLE EN CALLE ADOLFO LOPEZ MATEOS EN LA COMUNIDAD DE BAÑON</t>
  </si>
  <si>
    <t>BAÑON</t>
  </si>
  <si>
    <t>Long. 102°28'08.52"     Lat.               23°10'20.05"</t>
  </si>
  <si>
    <t>210 M2</t>
  </si>
  <si>
    <t>APORTACIÓN MUNICIPAL PARA OBRAS CONVENIDAS CON SAMA</t>
  </si>
  <si>
    <t>VARIAS COMUNIDADES</t>
  </si>
  <si>
    <t>402- DRENAJES Y LETRINAS</t>
  </si>
  <si>
    <t>AMPLIACION DE RED DE DRENAJE EN CALLE HACIENDA DE BAÑON Y CALLE DE ORO</t>
  </si>
  <si>
    <t>395 M</t>
  </si>
  <si>
    <t xml:space="preserve"> AMPLIACION DE RED DE DRENAJE EN CALLE QUINTANA ROO Y CALLE MORELOS EN LA CABECERA MUNICIPAL </t>
  </si>
  <si>
    <t>319 M</t>
  </si>
  <si>
    <t>AMPLIACION DE RED DE DRENAJE EN CALLE LAS PALMAS EN LA COMUNIDAD DE CHAPARROSA</t>
  </si>
  <si>
    <t>CHAPARROSA</t>
  </si>
  <si>
    <t>Lat.         102°16'32''             Long.              23°05'04''</t>
  </si>
  <si>
    <t>200 M</t>
  </si>
  <si>
    <t>AMPLIACION DE RED DE DRENAJE EN CALLE REFORMA EN LA CABECERA MUNICIPAL</t>
  </si>
  <si>
    <t>Long. 102°21'16.94"     Lat.               23°17'22.17"</t>
  </si>
  <si>
    <t>171 ML</t>
  </si>
  <si>
    <t>AMPLIACION DE RED DE DRENAJE EN CALLE MICHOACAN Y CALLE COLIMA EN LA CABECERA MUNICIPAL</t>
  </si>
  <si>
    <t>372.76 M</t>
  </si>
  <si>
    <t>AMPLIACION DE RED DE DRENAJE Y CONSTRUCCION DE CIRCUITO INTEGRAL EN LA COMUNIDAD DE NORIA DE LUIS</t>
  </si>
  <si>
    <t>160 ML                     1 PIEZA</t>
  </si>
  <si>
    <t>AMPLIACION DE RED DE DRENAJE EN CALLE PINOS, MARAVILLAS Y CEDROS EN LA COMUNIDAD DE CHAPARROSA</t>
  </si>
  <si>
    <t>Long.    102°16'32.00''       Lat.      23°05'04.00''</t>
  </si>
  <si>
    <t>457 ML               (15 DESCARGAS)</t>
  </si>
  <si>
    <t>AMPLIACION DE RED DE DRENAJE EN CALLE GUERRERO, VERACRUZ Y BAJA CALIFORNIA SUR DE LA COLONIA MEXICO, CABECERA MPAL.</t>
  </si>
  <si>
    <t>320 ML</t>
  </si>
  <si>
    <t>AMPLIACION DE RED DE DRENAJE EN CALLEJON "TIA LOLA" LOCALIDAD DE EL RUCIO</t>
  </si>
  <si>
    <t>EL RUCIO</t>
  </si>
  <si>
    <t>Long.    102°04'51.00''       Lat.      23°24'31.00''</t>
  </si>
  <si>
    <t>110 ML</t>
  </si>
  <si>
    <t>AMPLIACION DE RED DE DRENAJE EN CALLE ARBOLEDAS EN LA LOCALIDAD DE BAÑON</t>
  </si>
  <si>
    <t>Long.    102°28'41.00''       Lat.      23°10'52.00''</t>
  </si>
  <si>
    <t>70 ML</t>
  </si>
  <si>
    <t>CONSTRUCCIÓN DE PLANTA DE TRATAMIENTO EN LA LOCALIDAD DE LA PRIETA</t>
  </si>
  <si>
    <t>LA PRIETA</t>
  </si>
  <si>
    <t>Lat.                             23°22'05.3"             Long.  102°08'22.6"</t>
  </si>
  <si>
    <t>CONSTRUCCIÓN DE 5 DESCARGAS DOMICILIARIAS EN LAS CALLES COLIMA, PONIENTE, VENUSTIANO CARRANZA Y VICTOR ROSALES LOCALIDAD DE POZO HONDO</t>
  </si>
  <si>
    <t>POZO HONDO</t>
  </si>
  <si>
    <t>Long.  102°22'10''       Lat.      23°30'57''</t>
  </si>
  <si>
    <t>36 M</t>
  </si>
  <si>
    <t>AMPLIACIÓN DE RED DE DRENAJE EN CALLE HIDALGO EN LA LOCALIDAD DE CHARCO BLANCO</t>
  </si>
  <si>
    <t>CHARCO BLANCO</t>
  </si>
  <si>
    <t>Long.  102°28'20''       Lat.      23°17'50''</t>
  </si>
  <si>
    <t>119 ML</t>
  </si>
  <si>
    <t>AMPLIACIÓN DE RED DE DRENAJE EN CALLE SEGUNDA DE EMILIANO ZAPATA ESQUINA CALLE SIN NOMBRE Y CALLE IGNACIO ALLENDE</t>
  </si>
  <si>
    <t>146 ML</t>
  </si>
  <si>
    <t>AMPLIACIÓN DE RED DE DRENAJE EN CALLE MIGUEL HIDALGO EN LA COMUNIDAD DE CHUPADEROS</t>
  </si>
  <si>
    <t>139.71 ML</t>
  </si>
  <si>
    <t>AMPLIACIÓN DE RED DE DRENAJE EN CALLE ADOLFO LOPEZ MATEOS EN LA COMUNIDAD DE BAÑON</t>
  </si>
  <si>
    <t>198 ML</t>
  </si>
  <si>
    <t>AMPLIACIÓN DE RED DE DRENAJE EN CALLE SINALOA, OAXACA Y SONORA A UN COSTADO DEL HOSPITAL COMUNITARIO DE LA CABECERA MPAL.</t>
  </si>
  <si>
    <t>325 ML</t>
  </si>
  <si>
    <t>404- URBANIZACION MUNICIPAL</t>
  </si>
  <si>
    <t>PAVIMENTACIÓN DE 1074.13 M2 A BASE DE CONCRETO HIDRAULICO EN CALLE NIÑOS HEROES Y FRANCISCO I MADERO</t>
  </si>
  <si>
    <t>Long. 102°16'32.00"     Lat.               23°05'04.00"</t>
  </si>
  <si>
    <t>1074.13 M2</t>
  </si>
  <si>
    <t xml:space="preserve"> PAVIMENTACIÓN A BASE DE CONCRETO HIDRAULICO EN CALLE EMILIANO ZAPATA DE LA COMUNIDAD DE CHUPADEROS</t>
  </si>
  <si>
    <t>125 M2</t>
  </si>
  <si>
    <t>PAVIMENTACIÓN A BASE DE CONCRETO HIDRAULICO EN CALLE PLATEROS DE LA COMUNIDAD DE CHUPADEROS</t>
  </si>
  <si>
    <t>141.53 M2</t>
  </si>
  <si>
    <t xml:space="preserve">CONSTRUCCION DE 45.81 M2 DE BANQUETAS Y GUARNICIONES EN LAS CALLES JOSEFA ORTIZ DE DOMINGUEZ </t>
  </si>
  <si>
    <t>Long. 102°20'51.08"     Lat.               23°17'06.94"</t>
  </si>
  <si>
    <t>45.81 M2</t>
  </si>
  <si>
    <t>PAVIMENTACIÓN A BASE DE CONCRETO HIDRAULICO EN CALLE EMILIANO ZAPATA (A UN COSTADO DE LA PRIMARIA)</t>
  </si>
  <si>
    <t>356.54 M2</t>
  </si>
  <si>
    <t>CONSTRUCCIÓN DE SOBREENCARPETAMIENTO EN CALLE LATERAL A BOULEVARD VILLA JARDIN DE LA CABECERA MUNICIPAL</t>
  </si>
  <si>
    <t>Long. 102°23'20"     Lat.               23°27'13"</t>
  </si>
  <si>
    <t>183.05 ML</t>
  </si>
  <si>
    <t>CONSTRUCCIÓN DE SEGUNDA ETAPA DE PAVIMENTACION A BASE DE CONCRETO HIDRUALICO EN CALLE EMILIANO ZAPATA, CHUPADEROS</t>
  </si>
  <si>
    <t>189.24 M2</t>
  </si>
  <si>
    <t>FONDO III   2016</t>
  </si>
  <si>
    <t>405- ELECTRIFICACIÓN RURAL Y DE COLONIAS POBRES</t>
  </si>
  <si>
    <t xml:space="preserve">NÚMERO
DE OBRA </t>
  </si>
  <si>
    <t xml:space="preserve">LOCALIDAD  </t>
  </si>
  <si>
    <t xml:space="preserve">COORDENADAS
GEOLOCALIZACIÓN
</t>
  </si>
  <si>
    <t>PROYECTO
(CLAVE)</t>
  </si>
  <si>
    <t>AMPLIACION DE RED ELECTRICA EN CALLE DEL TELEBACHILLERATO DE LA COMUNIDAD DE EFIGENIA</t>
  </si>
  <si>
    <t>EFIGENIA</t>
  </si>
  <si>
    <t>Long. 101°52'30.00"     Lat.               23°44'40.00"</t>
  </si>
  <si>
    <t>5 POSTES</t>
  </si>
  <si>
    <t xml:space="preserve"> AMPLIACION DE RED ELECTRICA EN CALLE JARDINES DE VERSALLES EN LA CABECERA MUNICIPAL</t>
  </si>
  <si>
    <t>Long. 102°20'33.18"     Lat.               23°17'21.85"</t>
  </si>
  <si>
    <t>AMPLIACION DE RED ELECTRICA EN LA LOCALIDAD DE LA ABUNDANCIA</t>
  </si>
  <si>
    <t>LA ABUNDANCIA</t>
  </si>
  <si>
    <t>Long. 102°10'40.00"     Lat.               23°39'58.00"</t>
  </si>
  <si>
    <t>6 POSTES</t>
  </si>
  <si>
    <t>FONDO III 2016</t>
  </si>
  <si>
    <t>407- INFRAESTRUCTURA BÁSICA EDUCATIVA</t>
  </si>
  <si>
    <t>CONSTRUCCIÓN DE AULA Y AREA ADMINISTRATIVA EN TELEBACHILLERATO DE LA COMUNIDAD DE EMILIANO ZAPATA</t>
  </si>
  <si>
    <t>EMILIANO ZAPATA</t>
  </si>
  <si>
    <t>Lat. 23°34'45.0" Long.  102°09'40.0"</t>
  </si>
  <si>
    <t>1 MÓDULO</t>
  </si>
  <si>
    <t>CONSTRUCCIÓN DE AULA EN JARDIN DE NIÑOS EN LA COMUNIDAD DE BENITO JUAREZ (SIERRA HERMOSA) Y CONSTRUCCION DE 100 M2 DE TECHO DE LAMINA EN LA COMUNIDAD DE SARTENEJA</t>
  </si>
  <si>
    <t xml:space="preserve">SARTENEJA      BENITO JUAREZ (SIERRA HERMOSA)       </t>
  </si>
  <si>
    <t>Lat. 23°40'44.0" Long.  101°42'36.0"</t>
  </si>
  <si>
    <t>100 M2                      1 AULA</t>
  </si>
  <si>
    <t>CONSTRUCCIÓN DE AULA Y AREA ADMINISTRATIVA E INSTALACIÓN DE BIODIGESTOR EN EL TELEBACHILLERATO DE LA COMUNIDAD DE EFIGENIA</t>
  </si>
  <si>
    <t>Lat. 23°44'40.0" Long.  101°52'30.0"</t>
  </si>
  <si>
    <t>CONSTRUCCIÓN DE AULA EN TELESECUNDARIA DE LA COMUNIDAD DE SAN RAMON</t>
  </si>
  <si>
    <t>SAN RAMON</t>
  </si>
  <si>
    <t>Lat. 23°09'04.0" Long.  102°25'43.0"</t>
  </si>
  <si>
    <t>1 SALÓN</t>
  </si>
  <si>
    <t>CONSTRUCCIÓN DE AULA Y AREA ADMINISTRATIVA EN TELEBACHILLERATO DE LA COMUNIDAD DE MEZQUITILLO</t>
  </si>
  <si>
    <t>MEZQUITILLO</t>
  </si>
  <si>
    <t>Lat. 23°36'15.0" Long.  102°23'11.0"</t>
  </si>
  <si>
    <t>66 M2</t>
  </si>
  <si>
    <t>APORTACIÓN MUNICIPAL PARA LA OBRA: CONSTRUCCIÓN DE DOMO EN ESCUELA PRIMARIA JOSE VASCONSELOS DENTRO DEL PROGRAMA 3X1</t>
  </si>
  <si>
    <t>Lat. 23°10'47.9" Long.  102°28'27.2"</t>
  </si>
  <si>
    <t>504 M2</t>
  </si>
  <si>
    <t>408- MEJORAMIENTO DE VIVIENDA</t>
  </si>
  <si>
    <t xml:space="preserve">SUMINISTRO DE 50 (CINCUENTA) CALENTADOR SOLAR DE ACERO INOXIDABLE (MEJORAMIENTO DE VIVIENDA) </t>
  </si>
  <si>
    <t>50 CALENTADORES SOLARES</t>
  </si>
  <si>
    <t>MEJORAMIENTO DE VIVIENDA PARA VARIAS COMUNIDADES</t>
  </si>
  <si>
    <t xml:space="preserve">4 BENEFICIARIOS </t>
  </si>
  <si>
    <t xml:space="preserve">CONSTRUCCION DE DOS CUARTOS ADICIONALES </t>
  </si>
  <si>
    <t>CAÑAS Y CERVANTES</t>
  </si>
  <si>
    <t>2 CUARTOS</t>
  </si>
  <si>
    <t>CONSTRUCCIÓN DE ENRASE PARA TECHOS DE LAMINA DE FIBROCEMENTO</t>
  </si>
  <si>
    <t xml:space="preserve"> CONSTRUCCION DE 20 BAÑOS ECOLÓGICOS SIN BIODIGESTOR </t>
  </si>
  <si>
    <t>20 BAÑOS</t>
  </si>
  <si>
    <t>Lat. 23°16'54.55''N      Long. 102°20'40.66''O</t>
  </si>
  <si>
    <t xml:space="preserve">CONSTRUCCION DE 20 BAÑOS ECOLÓGICOS SIN BIODIGESTOR </t>
  </si>
  <si>
    <t>Lat. 102°28'36.62''    Long. 23°10'50.55''</t>
  </si>
  <si>
    <t>CONSTRUCCION DE 5 BAÑOS ECOLÓGICOS CON BIODIGESTOR Y 100 M2 DE TECHO DE LAMINA EN ALDEA DE CODORNICES</t>
  </si>
  <si>
    <t xml:space="preserve"> ALDEA DE CODORNICES</t>
  </si>
  <si>
    <t>Lat. 101°57'55.00''    Long. 23°49'36.00''</t>
  </si>
  <si>
    <t>5 BAÑOS</t>
  </si>
  <si>
    <t>CONSTRUCCION DE 5 BAÑOS ECOLÓGICOS CON BIODIGESTOR Y 100 M2 DE TECHO DE LAMINA EN LA COMUNIDAD DE VICENTE GUERRERO</t>
  </si>
  <si>
    <t>VICENTE GUERRERO</t>
  </si>
  <si>
    <t>Lat. 103°21'04.00''    Long. 23°11'39.00''</t>
  </si>
  <si>
    <t xml:space="preserve">CONSTRUCCION DE 100 M2 DE TECHOS DE LAMINA EN PRIMERO DE MAYO, CONSTRUCCION DE 5 BAÑOS ECOLOGICOS CON BIODIGESTOR EN PUERTO DE SIGALA Y CONSTRUCCION DE 100 M2 DE LAMINA EN PUERTO MADERO </t>
  </si>
  <si>
    <t>PRIMERO DE MAYO              PUERTO DE SIGALA                 PUERTO MADERO</t>
  </si>
  <si>
    <t>Lat. 101°42'18.00''    Long. 23°48'16.00''                                                             Lat. 101°35'17.00''    Long. 23°48'21.00''                                                        Lat. 101°55'44.00''    Long. 23°42'01.00''</t>
  </si>
  <si>
    <t>200 M2 DE TECHO DE LAMINA                   5 BAÑOS</t>
  </si>
  <si>
    <t>CONSTRUCCION DE 13 BAÑOS ECOLOGICOS CON BIODIGESTOR EN LA COMUNIDAD DE BAÑON, BARRIO LOS SARTENEJOS</t>
  </si>
  <si>
    <t>Lat. 102°28'30.00''    Long. 23°28'30.00''</t>
  </si>
  <si>
    <t>13 BAÑOS</t>
  </si>
  <si>
    <t>CONSTRUCCION DE 5 BAÑOS ECOLOGICOS CON BIODIGESTOR EN LA COMUNIDAD DE SAN RAMON</t>
  </si>
  <si>
    <t>5 BAÑOS CON BIODIGESTOR</t>
  </si>
  <si>
    <t>ADQUISICIÓN DE 70 CALENTADORES SOLARES DE 10 TUBOS CON CAPACIDAD DE 130 LTS</t>
  </si>
  <si>
    <t>VARIAS COMUIDADES</t>
  </si>
  <si>
    <t>70 PIEZAS</t>
  </si>
  <si>
    <t xml:space="preserve"> CONSTRUCCION DE 7 BAÑOS ECOLOGICOS CON BIODIGESTOR, 125 M2 DE ENJARRE, 100 M2 DE TECHO DE LAMINA EN LA COMUNIDAD DE CHARQUILLOS Y 200 M2 DE TECHO DE LAMINA EN COLONIA ALFONSO GARZON SANTIBAÑEZ </t>
  </si>
  <si>
    <t>CHARQUILLOS COL. ALFONSO GARZON SANTIBAÑEZ</t>
  </si>
  <si>
    <t>Lat.         102°15'16.00''             Long.              23°48'46.00'' Lat.         102°18'41.00''             Long.              23°53'04.00''</t>
  </si>
  <si>
    <t>7 BAÑOS CON BIODIGESTOR 125 M2 DE ENJARRE              300 M2 DE LAMINA</t>
  </si>
  <si>
    <t>CONSTRUCCION DE 200 M2 DE TECHO DE LAMINA Y 250 M2 DE ENJARRE EN LA COMUNIDAD DE CAÑAS; 250 M2 DE ENJARRE EN TENANGO Y 100 M2 DE TECHO DE LAMINA EN POZO HONDO</t>
  </si>
  <si>
    <t>CAÑAS            TENANGO        POZO HONDO</t>
  </si>
  <si>
    <t>Lat. 102°15'47.00''    Long. 23°26'06.00''                                                             Lat. 102°15'04.00''    Long. 23°29'13.00''                                                        Lat. 102°22'10.00''    Long. 23°30'57.00''</t>
  </si>
  <si>
    <t>300 M2 DE TECHO DE LAMINA           500 M2 DE ENJARRE</t>
  </si>
  <si>
    <t>MEJORAMIENTO A LA VIVIENDA (CHAPARROSA, VILLA DE COS, BAÑON, TENANGO, ALDEA DE CODORNICES)</t>
  </si>
  <si>
    <t>CHAPARROSA, VILLA DE COS, BAÑON, TENANGO, ALDEA DE CODORNICES</t>
  </si>
  <si>
    <t>510.79 M2</t>
  </si>
  <si>
    <t xml:space="preserve"> CONSTRUCCIÓN DE 4 BAÑOS ECOLOGICOS SIN BIODIGESTOR EN LA LOCALIDAD DE CHAPARROSA</t>
  </si>
  <si>
    <t>Lat. 102°16'32''             Long.    23°05'04''</t>
  </si>
  <si>
    <t>4 BAÑOS ECOLÓGICOS SIN BIODIGESTOR</t>
  </si>
  <si>
    <t>411- DESARROLLO INSTITUCIONAL</t>
  </si>
  <si>
    <t xml:space="preserve">DESARROLLO INSTITUCIONAL </t>
  </si>
  <si>
    <t>REHABILITACIÓN DE ESCALERAS ACCESO A SINDICATURA</t>
  </si>
  <si>
    <t>Lat.         102°20'42.26''             Long.              23°17'03.05''</t>
  </si>
  <si>
    <t>12.65 M2</t>
  </si>
  <si>
    <t>169951003-01</t>
  </si>
  <si>
    <t>ADQUISICIÓN DE MOBILIARIO PARA LA OFICINA DE CATASTRO (EN LAS INSTALACIONES DE LA PRESIDENCIA MUNICIPAL) EN LA CABECERA MUNICIPAL</t>
  </si>
  <si>
    <t>ACCION</t>
  </si>
  <si>
    <t>412- GASTOS INDIRECTOS</t>
  </si>
  <si>
    <t>GASTOS INDIRECTOS</t>
  </si>
  <si>
    <t>MANTENIMIENTO A PRESIDENCIA MUNICIPAL</t>
  </si>
  <si>
    <t>Lat.         102°20'45.41''             Long.              23°17'14.97''</t>
  </si>
  <si>
    <t>1,194.01 M2</t>
  </si>
  <si>
    <t>RECURSO PENDIENTE POR PROGRAMAR</t>
  </si>
  <si>
    <t>AGOSTO</t>
  </si>
  <si>
    <t>MANTENIMIENTO CORRECTIVO DE TRANSFORMADOR DE 30 KVA EN 33000 PARA EL CARCAMO</t>
  </si>
  <si>
    <t>AMPLIACIÓN DEL CONVENIO CONSTRUCCION DE PLANTA DE TRATAMIENTO EN LA LOCALIDAD DE LA PRIETA</t>
  </si>
  <si>
    <t>CONSTRUCCIÓN DE 100M2 DE TECHO DE LAMINA EN EL CAPIROTE, 250M2 DE ENJARRE EN AGUA NUEVA Y 100M2 DE PISO ASI COMO 100M2 DE TECHO DE LAMINA EN SAN FELIPE</t>
  </si>
  <si>
    <t>AGUA NUEVA    SAN FELIPE</t>
  </si>
  <si>
    <t>200 M2 DE TECHO DE LAMINA   250 M2 DE ENJARRE      100 M2 DE PISO</t>
  </si>
  <si>
    <t>ADQUISICIÓN DE 50 CALENTADORES SOLARES DE 10 TUBOS CON CAPACIDAD DE 130 LTS EN VARIAS COMUNIDADES DEL MUNICIPIO</t>
  </si>
  <si>
    <t xml:space="preserve"> ADQUISICIÓN DE 90 CALENTADORES SOLARES DE 10 TUBOS CON CAPACIDAD DE 130 LTS EN VARIAS COMUNIDADES DEL MUNICIPIO</t>
  </si>
  <si>
    <t>90 CALENTADORES SOLARES</t>
  </si>
  <si>
    <t>MEJORAMIENTO DE VIVIENDA EN VARIAS COMUNIDADES</t>
  </si>
  <si>
    <t>93 BENEFICIARIOS</t>
  </si>
  <si>
    <t>CONSTRUCCIÓN DE 100 M2 DE TECHO DE LAMINA EN LA COMUNIDAD DE SARTENEJA</t>
  </si>
  <si>
    <t>100 M2</t>
  </si>
  <si>
    <t xml:space="preserve">CONSTRUCCIÓN DE 100 M2 DE TECHO DE LAMINA EN LA COMUNIDAD DE EL SOCORRO; CONSTRUCCIÓN DE 100M2 DE TECHO DE LAMINA, 100M2 DE PISO FIMRE Y 250 M2 DE ENJARRE EN LA COMUNIDAD DE LOS AMARILLOS </t>
  </si>
  <si>
    <t>EL SOCORRO   LOS AMARILLOS</t>
  </si>
  <si>
    <t>Long. 102°14'56''     Lat.     23°09'29''                             Long.     102°22'17''      Lat.       23°11'32''</t>
  </si>
  <si>
    <t>200 M2 DE TECHO DE LAMINA         250 M2 DE ENJARRE        100 M2 DE PISO</t>
  </si>
  <si>
    <t>APORTACION MUNICIPAL PARA OBRAS CONVENIDAS CON FISE</t>
  </si>
  <si>
    <t>SUMINISTRO E INSTALACION DE CANCELERIA DE ALUMINIO EN LAS INSTALACIONES DEL AUDITORIO ANEXO A LA PRESIDENCIA MUNICIPAL</t>
  </si>
  <si>
    <t>ADECUACIONES AL ACCESO Y OFICINA DE SINDICATURA, ASI COMO AL AUDITORIO ANEXO A LA PRESIDENCIA MUNICIPAL</t>
  </si>
  <si>
    <t>INSTALACION Y CONFIGURACION DE RED CABLEADA EN LA PLANTA BAJA DEL EDIFICIO DE L A PRESIDENCIA MUNICIPAL</t>
  </si>
  <si>
    <t xml:space="preserve">FONDO III 2015 </t>
  </si>
  <si>
    <t>RENDIMIENTOS E INTERESES NETOS GANADOS POR LA CUENTA FIII 2015</t>
  </si>
  <si>
    <t xml:space="preserve"> CONSTRUCCIÓN DE 36.18 M2 DE BANQUETAS Y GUARNICIONES EN LAS CALLES DR. JOSE MARIA COS Y JUANA DE ARCO, EN LA ESTANCIA PARA ADULTOS MAYORES DE LA CABECERA MUNICIPAL DE VILLA DE COS( RENDIMIENTOS FINANCIEROS DE LA CUENTA FONDO III 2015)</t>
  </si>
  <si>
    <t>36.18 M2</t>
  </si>
  <si>
    <t>CONSTRUCCIÓN DE 47.23 M2 DE BANQUETAS Y GUARNICIONES EN LAS CALLES JUANA DE ARCO,AQUILES SERDAN Y JOSEFA ORTIZ DE DOMINGUEZ, EN LA ESTANCIA PARA ADULTOS MAYORES DE LA CABECERA MUNICIPAL DE VILLA DE COS( INTERESES NETOS GANADOS DE LA CUENTA FONDO III 2015)</t>
  </si>
  <si>
    <t>47.23 M2</t>
  </si>
  <si>
    <t>MVC/INTERESES GENENRADOS FONDO III 2015 ENE-JUN-2016-001</t>
  </si>
  <si>
    <t>CONSTRUCCIÓN DE 3 REGISTROS SANITARIOS EN CALLE LAS PALMAS EN LA COMUNIDAD DE CHAPARROSA</t>
  </si>
  <si>
    <t>Long.     102°28'22.51''              Lat.        23°10'48.28''</t>
  </si>
  <si>
    <t>3 REGISTROS SANITARIOS</t>
  </si>
  <si>
    <t>TOTAL:</t>
  </si>
  <si>
    <t>A- OTROS PROGRAMAS CONVENIDOS CON EL ESTADO</t>
  </si>
  <si>
    <t>A10-CONVENIO SAMA</t>
  </si>
  <si>
    <t>A10001</t>
  </si>
  <si>
    <t xml:space="preserve">AMPLIACION DE LA RED DE AGUA POTABLE EN LAS CALLES GENARO BORREGO Y EMILIANO ZAPATA EN LA COMUNIDAD DE EFIGENIA </t>
  </si>
  <si>
    <t xml:space="preserve">EFIGENIA </t>
  </si>
  <si>
    <t>Lat.         101°52'30.00''             Long.              23°44'40.00''</t>
  </si>
  <si>
    <t>445.10 M</t>
  </si>
  <si>
    <t>A10002</t>
  </si>
  <si>
    <t xml:space="preserve">AMPLIACION DE LA RED DE DRENAJE EN LA SALIDA A CAÑITAS Y CONSTRUCCIÓN DE TOMAS DESCARGAS DOMICILIARIAS EN EL FRACCIONAMIENTO LAS PRADERAS DE LA CABECERA MUNICIPAL </t>
  </si>
  <si>
    <t xml:space="preserve">3 TOMAS Y 166 ML </t>
  </si>
  <si>
    <t>A10003</t>
  </si>
  <si>
    <t>CONSTRUCCION DE SEGUNDA ETAPA DE RED DE DRENAJE EN LAS CALLES VICTOR ROSALES Y ELIAS AMADOR EN LA COMUNIDAD DE POZO HONDO</t>
  </si>
  <si>
    <t>Lat.         102°22'10.00''             Long.              23°30'57.00''</t>
  </si>
  <si>
    <t>550 ML</t>
  </si>
  <si>
    <t>A10004</t>
  </si>
  <si>
    <t xml:space="preserve">AMPLIACIÓN DE RED DE DRENAJE EN CALLE LOS PINOS , JOSEFA ORTIZ DOMINGUEZ, ISABELES Y DEPORTIVA  </t>
  </si>
  <si>
    <t>Lat.                             23°09'34''       Long.      102°19'36''</t>
  </si>
  <si>
    <t>600 ML</t>
  </si>
  <si>
    <t>A10005</t>
  </si>
  <si>
    <t>AMPLIACIÓN DE RED DE DRENAJE EN CALLE ZARAGOZA DE LA COMUNIDAD DE SAN ANTONIO DE LA ROSA</t>
  </si>
  <si>
    <t>SAN ANTONIO DE LA ROSA</t>
  </si>
  <si>
    <t>Lat.         102°20'23.00''             Long.              23°35'34.00''</t>
  </si>
  <si>
    <t>200 ML</t>
  </si>
  <si>
    <t xml:space="preserve">TOTALES:  </t>
  </si>
  <si>
    <t>A09- SUPERACIÓN A LA MARGINACIÓN (SUMAR REMANENTE 2015)</t>
  </si>
  <si>
    <t>159951040-03</t>
  </si>
  <si>
    <t>A09001</t>
  </si>
  <si>
    <t>CONSTRUCCION DE 20 BAÑOS SIN BIODIGESTOR</t>
  </si>
  <si>
    <t xml:space="preserve">CHUPADEROS </t>
  </si>
  <si>
    <t>Lat.     23°09'34''       Long.      102°19'36''</t>
  </si>
  <si>
    <t>159951040-02</t>
  </si>
  <si>
    <t>A09002</t>
  </si>
  <si>
    <t>CONSTRUCCION DE 18 BAÑOS CON BIODIGESTOR</t>
  </si>
  <si>
    <t>ABUNDANCIA Y EL SOCORRO</t>
  </si>
  <si>
    <t>Lat.     23°09'27.89''       Long.      102°14'54.25''</t>
  </si>
  <si>
    <t>13 ABUNDANCIA Y 5 EN EL SOCORRO</t>
  </si>
  <si>
    <t>159951040-06</t>
  </si>
  <si>
    <t>A09003</t>
  </si>
  <si>
    <t>CONSTRUCCION DE 10 BAÑOS CON BIODIGESTOR</t>
  </si>
  <si>
    <t>BENITO JUAREZ</t>
  </si>
  <si>
    <t>Lat.     23°59'06.04''       Long.      102°26'32.40''</t>
  </si>
  <si>
    <t>10 BAÑOS</t>
  </si>
  <si>
    <t>159951040-01</t>
  </si>
  <si>
    <t>A09004</t>
  </si>
  <si>
    <t>AMPLIACIÓN DE RED DE DRENAJE EN CALLE MICHOACAN Y CHIHUAHUA DE LA CABECERA MUNICIPAL</t>
  </si>
  <si>
    <t>Long.     102°20'36.62''    Lat.        23°16'42.64''</t>
  </si>
  <si>
    <t>342 M</t>
  </si>
  <si>
    <t>159951040-04</t>
  </si>
  <si>
    <t>A09005</t>
  </si>
  <si>
    <t>CONSTRUCCION DE 40 BAÑOS SIN BIODIGESTOR</t>
  </si>
  <si>
    <t>40 BAÑOS</t>
  </si>
  <si>
    <t>159951040-05</t>
  </si>
  <si>
    <t>A09006</t>
  </si>
  <si>
    <t>Lat. 23°05'01.68" Long.  102°16'25.75"</t>
  </si>
  <si>
    <t>159951040-11</t>
  </si>
  <si>
    <t>A09007</t>
  </si>
  <si>
    <t>AMPLIACION DE RED DE DRENAJE EN CALLE GLADIOLAS</t>
  </si>
  <si>
    <t>Lat. 23°09'47.71" Long.  102°19'54.26"</t>
  </si>
  <si>
    <t>100 M</t>
  </si>
  <si>
    <t>159951040-09</t>
  </si>
  <si>
    <t>A09008</t>
  </si>
  <si>
    <t xml:space="preserve">AMPLIACIÓN DE RED DE DRENAJE EN AV. ROSALES, CALLE MARAVILLAS, LIRIOS Y AZUCENAS </t>
  </si>
  <si>
    <t>Lat. 23°05'33.07" Long.  102°16'46.35"</t>
  </si>
  <si>
    <t>500 M</t>
  </si>
  <si>
    <t>159951040-08</t>
  </si>
  <si>
    <t>A09009</t>
  </si>
  <si>
    <t>AMPLIACION DE RED DE DRENAJE EN CALLE SOR JUANA INES DE LA CRUZ</t>
  </si>
  <si>
    <t>Lat. 23°10'46.36" Long.  102°28'26.30"</t>
  </si>
  <si>
    <t>127 M</t>
  </si>
  <si>
    <t>159951040-07</t>
  </si>
  <si>
    <t>A09010</t>
  </si>
  <si>
    <t>AMPLIACION DE RED DE DRENAJE EN CALLE AZUCENAS</t>
  </si>
  <si>
    <t>Lat. 23°10'32.76" Long.  102°28'15.58"</t>
  </si>
  <si>
    <t>224 M</t>
  </si>
  <si>
    <t>159951040-10</t>
  </si>
  <si>
    <t>A09011</t>
  </si>
  <si>
    <t>AMPLIACION DE RED DE DRENAJE EN CALLE LAURELES</t>
  </si>
  <si>
    <t>Lat. 23°09'49.71" Long.  102°19'46.05"</t>
  </si>
  <si>
    <t>230 M</t>
  </si>
  <si>
    <t>APORTACION PARA CONSTRUCCION DE 50 CUARTOS ADICIONALES EN DIFERENTES COMUNIDADES DE VILLA DE COS</t>
  </si>
  <si>
    <t>50 CUARTOS ADICIONALES</t>
  </si>
  <si>
    <t>159951040-12</t>
  </si>
  <si>
    <t>A11001</t>
  </si>
  <si>
    <t>CONSTRUCCION DE 15 CUARTOS ADICIONALES EN LA COMUNIDAD DE CHUPADEROS Y 13 EN LA CABECERA MUNICIPAL</t>
  </si>
  <si>
    <t xml:space="preserve"> CHUPADEROS Y CABECERA MUNICIPAL</t>
  </si>
  <si>
    <t xml:space="preserve">Lat.23°09'34'' Long.102°19'36''                                                Lat. 23°16'42.64''    Long.102°20'36.62'' </t>
  </si>
  <si>
    <t>28 CUARTOS ADICIONALES</t>
  </si>
  <si>
    <t>A11002</t>
  </si>
  <si>
    <t>CONSTRUCCION DE 8 CUARTOS ADICIONALES EN LA COMUNIDAD DE CHAPARROSA Y 14 EN BAÑON</t>
  </si>
  <si>
    <t>CHAPARROSA Y BAÑON</t>
  </si>
  <si>
    <t>Lat. 23°05'33.07" Long.  102°16'46.35"     Lat. 23°10'32.76" Long.  102°28'15.58"</t>
  </si>
  <si>
    <t>22 CUARTOS ADICIONALES</t>
  </si>
  <si>
    <t>ECONOMÍAS</t>
  </si>
  <si>
    <t>TECHO FINANCIERO</t>
  </si>
  <si>
    <t>ECONOMÍAS: APLICACIÓN DE PINTURA EN BAÑOS ECOLOGICOS EN LA COMUNIDAD DE BAÑON</t>
  </si>
  <si>
    <t>A01- SUMAR/ FISE ESTATAL (RECURSOS 2014)</t>
  </si>
  <si>
    <t>A01001</t>
  </si>
  <si>
    <t>CONSTRUCCIÓN DE 18 BAÑOS ECOLÓGICOS SIN BIODIGESTOR EN LA COMUNIDAD DE CHAPARROSA</t>
  </si>
  <si>
    <t>18 BAÑOS ECOLOGICOS SIN BIODIGESTOR</t>
  </si>
  <si>
    <t>169951081-A</t>
  </si>
  <si>
    <t>A01002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</si>
</sst>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48">
    <xf numFmtId="0" fontId="0" fillId="0" borderId="0" xfId="0"/>
    <xf numFmtId="0" fontId="5" fillId="0" borderId="0" xfId="2" applyFont="1"/>
    <xf numFmtId="0" fontId="5" fillId="0" borderId="0" xfId="2" applyFont="1" applyAlignment="1">
      <alignment horizontal="left"/>
    </xf>
    <xf numFmtId="43" fontId="5" fillId="0" borderId="0" xfId="1" applyFont="1"/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center" wrapText="1"/>
    </xf>
    <xf numFmtId="0" fontId="5" fillId="0" borderId="0" xfId="2" applyFont="1" applyAlignment="1"/>
    <xf numFmtId="0" fontId="5" fillId="0" borderId="0" xfId="2" applyFont="1" applyBorder="1"/>
    <xf numFmtId="0" fontId="5" fillId="0" borderId="2" xfId="2" applyFont="1" applyBorder="1" applyAlignment="1">
      <alignment horizontal="centerContinuous"/>
    </xf>
    <xf numFmtId="43" fontId="5" fillId="0" borderId="2" xfId="1" applyFont="1" applyBorder="1" applyAlignment="1">
      <alignment horizontal="center"/>
    </xf>
    <xf numFmtId="43" fontId="5" fillId="0" borderId="2" xfId="1" applyFont="1" applyBorder="1" applyAlignment="1"/>
    <xf numFmtId="0" fontId="5" fillId="0" borderId="2" xfId="2" applyFont="1" applyBorder="1" applyAlignment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Continuous"/>
    </xf>
    <xf numFmtId="43" fontId="5" fillId="0" borderId="0" xfId="1" applyFont="1" applyBorder="1" applyAlignment="1">
      <alignment horizontal="center"/>
    </xf>
    <xf numFmtId="43" fontId="5" fillId="0" borderId="0" xfId="1" applyFont="1" applyBorder="1" applyAlignment="1"/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0" fontId="5" fillId="0" borderId="7" xfId="2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0" fontId="5" fillId="0" borderId="10" xfId="2" applyNumberFormat="1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 wrapText="1"/>
    </xf>
    <xf numFmtId="0" fontId="5" fillId="0" borderId="13" xfId="2" applyNumberFormat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164" fontId="6" fillId="0" borderId="15" xfId="1" applyNumberFormat="1" applyFont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center" vertical="center" wrapText="1"/>
    </xf>
    <xf numFmtId="49" fontId="6" fillId="3" borderId="5" xfId="2" applyNumberFormat="1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horizontal="center" vertical="center" wrapText="1"/>
    </xf>
    <xf numFmtId="1" fontId="5" fillId="0" borderId="7" xfId="2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" fontId="5" fillId="0" borderId="10" xfId="2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1" fontId="5" fillId="0" borderId="13" xfId="2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1" fontId="5" fillId="0" borderId="0" xfId="2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0" fontId="6" fillId="0" borderId="0" xfId="2" applyFont="1" applyBorder="1" applyAlignment="1"/>
    <xf numFmtId="43" fontId="6" fillId="3" borderId="13" xfId="1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49" fontId="6" fillId="3" borderId="13" xfId="2" applyNumberFormat="1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0" borderId="0" xfId="0" applyAlignment="1">
      <alignment horizontal="center" vertical="top"/>
    </xf>
    <xf numFmtId="0" fontId="5" fillId="0" borderId="17" xfId="1" applyNumberFormat="1" applyFont="1" applyBorder="1" applyAlignment="1">
      <alignment horizontal="center" vertical="center"/>
    </xf>
    <xf numFmtId="0" fontId="5" fillId="0" borderId="0" xfId="2" applyFont="1" applyAlignment="1">
      <alignment horizontal="right"/>
    </xf>
    <xf numFmtId="164" fontId="0" fillId="0" borderId="0" xfId="0" applyNumberFormat="1"/>
    <xf numFmtId="43" fontId="5" fillId="2" borderId="0" xfId="1" applyFont="1" applyFill="1" applyBorder="1" applyAlignment="1">
      <alignment horizontal="center" vertical="center" wrapText="1"/>
    </xf>
    <xf numFmtId="0" fontId="5" fillId="0" borderId="0" xfId="2" applyNumberFormat="1" applyFont="1" applyBorder="1" applyAlignment="1">
      <alignment horizontal="center" vertical="center" wrapText="1"/>
    </xf>
    <xf numFmtId="1" fontId="5" fillId="0" borderId="21" xfId="2" applyNumberFormat="1" applyFont="1" applyBorder="1" applyAlignment="1">
      <alignment horizontal="center" vertical="center" wrapText="1"/>
    </xf>
    <xf numFmtId="0" fontId="6" fillId="0" borderId="0" xfId="2" applyFont="1" applyAlignment="1"/>
    <xf numFmtId="164" fontId="6" fillId="2" borderId="15" xfId="1" applyNumberFormat="1" applyFont="1" applyFill="1" applyBorder="1" applyAlignment="1">
      <alignment horizontal="center" vertical="center"/>
    </xf>
    <xf numFmtId="43" fontId="5" fillId="0" borderId="0" xfId="1" applyFont="1" applyBorder="1" applyAlignment="1">
      <alignment horizontal="center" vertical="center" wrapText="1"/>
    </xf>
    <xf numFmtId="17" fontId="6" fillId="0" borderId="0" xfId="2" applyNumberFormat="1" applyFont="1" applyBorder="1" applyAlignment="1">
      <alignment horizontal="left" vertical="top" wrapText="1"/>
    </xf>
    <xf numFmtId="0" fontId="5" fillId="0" borderId="20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164" fontId="5" fillId="2" borderId="21" xfId="1" applyNumberFormat="1" applyFont="1" applyFill="1" applyBorder="1" applyAlignment="1">
      <alignment horizontal="center" vertical="center" wrapText="1"/>
    </xf>
    <xf numFmtId="164" fontId="5" fillId="0" borderId="21" xfId="1" applyNumberFormat="1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/>
    </xf>
    <xf numFmtId="164" fontId="8" fillId="0" borderId="16" xfId="1" applyNumberFormat="1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1" fontId="5" fillId="0" borderId="16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43" fontId="5" fillId="0" borderId="0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6" fillId="0" borderId="0" xfId="2" applyFont="1" applyBorder="1" applyAlignment="1">
      <alignment horizontal="left"/>
    </xf>
    <xf numFmtId="0" fontId="6" fillId="0" borderId="0" xfId="2" applyFont="1" applyAlignment="1">
      <alignment horizontal="left"/>
    </xf>
    <xf numFmtId="17" fontId="6" fillId="0" borderId="0" xfId="2" applyNumberFormat="1" applyFont="1" applyBorder="1" applyAlignment="1">
      <alignment horizontal="left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165" fontId="5" fillId="0" borderId="0" xfId="2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1" fontId="5" fillId="0" borderId="17" xfId="1" applyNumberFormat="1" applyFont="1" applyBorder="1" applyAlignment="1">
      <alignment horizontal="center" vertical="center"/>
    </xf>
    <xf numFmtId="0" fontId="2" fillId="0" borderId="0" xfId="0" applyFont="1"/>
    <xf numFmtId="1" fontId="5" fillId="0" borderId="0" xfId="1" applyNumberFormat="1" applyFont="1" applyBorder="1" applyAlignment="1">
      <alignment horizontal="center" vertical="center"/>
    </xf>
    <xf numFmtId="164" fontId="5" fillId="0" borderId="0" xfId="2" applyNumberFormat="1" applyFont="1"/>
    <xf numFmtId="0" fontId="5" fillId="0" borderId="21" xfId="2" applyNumberFormat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20" xfId="1" applyNumberFormat="1" applyFont="1" applyFill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 vertical="center" wrapText="1"/>
    </xf>
    <xf numFmtId="164" fontId="6" fillId="0" borderId="22" xfId="1" applyNumberFormat="1" applyFont="1" applyBorder="1" applyAlignment="1">
      <alignment horizontal="center" vertical="center" wrapText="1"/>
    </xf>
    <xf numFmtId="164" fontId="6" fillId="3" borderId="20" xfId="1" applyNumberFormat="1" applyFont="1" applyFill="1" applyBorder="1" applyAlignment="1">
      <alignment horizontal="center" vertical="center" wrapText="1"/>
    </xf>
    <xf numFmtId="164" fontId="6" fillId="3" borderId="21" xfId="1" applyNumberFormat="1" applyFont="1" applyFill="1" applyBorder="1" applyAlignment="1">
      <alignment horizontal="center" vertical="center" wrapText="1"/>
    </xf>
    <xf numFmtId="164" fontId="6" fillId="3" borderId="22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  <xf numFmtId="0" fontId="9" fillId="2" borderId="0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top" wrapText="1"/>
    </xf>
    <xf numFmtId="0" fontId="10" fillId="0" borderId="0" xfId="2" applyFont="1"/>
    <xf numFmtId="43" fontId="5" fillId="2" borderId="0" xfId="1" applyFont="1" applyFill="1"/>
    <xf numFmtId="17" fontId="6" fillId="0" borderId="2" xfId="2" applyNumberFormat="1" applyFont="1" applyBorder="1" applyAlignment="1">
      <alignment horizontal="left" wrapText="1"/>
    </xf>
    <xf numFmtId="0" fontId="6" fillId="0" borderId="2" xfId="2" applyFont="1" applyBorder="1" applyAlignment="1">
      <alignment horizontal="left"/>
    </xf>
    <xf numFmtId="0" fontId="10" fillId="0" borderId="2" xfId="2" applyFont="1" applyBorder="1" applyAlignment="1">
      <alignment horizontal="left"/>
    </xf>
    <xf numFmtId="43" fontId="5" fillId="2" borderId="2" xfId="1" applyFont="1" applyFill="1" applyBorder="1" applyAlignment="1">
      <alignment horizontal="left"/>
    </xf>
    <xf numFmtId="43" fontId="5" fillId="0" borderId="2" xfId="1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6" fillId="0" borderId="0" xfId="2" applyFont="1" applyAlignment="1">
      <alignment horizontal="right"/>
    </xf>
    <xf numFmtId="17" fontId="6" fillId="0" borderId="1" xfId="2" applyNumberFormat="1" applyFont="1" applyBorder="1" applyAlignment="1">
      <alignment horizontal="left" wrapText="1"/>
    </xf>
    <xf numFmtId="0" fontId="6" fillId="0" borderId="1" xfId="2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43" fontId="5" fillId="2" borderId="1" xfId="1" applyFont="1" applyFill="1" applyBorder="1" applyAlignment="1">
      <alignment horizontal="left"/>
    </xf>
    <xf numFmtId="43" fontId="5" fillId="0" borderId="1" xfId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43" fontId="12" fillId="2" borderId="7" xfId="1" applyFont="1" applyFill="1" applyBorder="1" applyAlignment="1">
      <alignment horizontal="center" vertical="center" wrapText="1"/>
    </xf>
    <xf numFmtId="164" fontId="12" fillId="0" borderId="7" xfId="1" applyNumberFormat="1" applyFont="1" applyBorder="1" applyAlignment="1">
      <alignment horizontal="center" vertical="center" wrapText="1"/>
    </xf>
    <xf numFmtId="164" fontId="5" fillId="0" borderId="7" xfId="2" applyNumberFormat="1" applyFont="1" applyBorder="1" applyAlignment="1">
      <alignment horizontal="center" vertical="center" wrapText="1"/>
    </xf>
    <xf numFmtId="2" fontId="5" fillId="0" borderId="7" xfId="2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64" fontId="5" fillId="0" borderId="10" xfId="2" applyNumberFormat="1" applyFont="1" applyBorder="1" applyAlignment="1">
      <alignment horizontal="center" vertical="center" wrapText="1"/>
    </xf>
    <xf numFmtId="2" fontId="5" fillId="0" borderId="10" xfId="2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5" fillId="0" borderId="10" xfId="2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6" fillId="0" borderId="15" xfId="2" applyNumberFormat="1" applyFont="1" applyBorder="1" applyAlignment="1">
      <alignment horizontal="center" vertical="center"/>
    </xf>
    <xf numFmtId="164" fontId="6" fillId="2" borderId="16" xfId="1" applyNumberFormat="1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17" xfId="1" applyNumberFormat="1" applyFont="1" applyBorder="1" applyAlignment="1">
      <alignment horizontal="center" vertical="center"/>
    </xf>
    <xf numFmtId="0" fontId="6" fillId="0" borderId="2" xfId="2" applyFont="1" applyBorder="1" applyAlignment="1"/>
    <xf numFmtId="0" fontId="10" fillId="0" borderId="2" xfId="2" applyFont="1" applyBorder="1" applyAlignment="1">
      <alignment horizontal="centerContinuous"/>
    </xf>
    <xf numFmtId="43" fontId="5" fillId="2" borderId="2" xfId="1" applyFont="1" applyFill="1" applyBorder="1" applyAlignment="1">
      <alignment horizontal="center"/>
    </xf>
    <xf numFmtId="17" fontId="6" fillId="0" borderId="0" xfId="2" applyNumberFormat="1" applyFont="1" applyBorder="1" applyAlignment="1">
      <alignment horizontal="left" wrapText="1"/>
    </xf>
    <xf numFmtId="0" fontId="10" fillId="0" borderId="0" xfId="2" applyFont="1" applyBorder="1" applyAlignment="1">
      <alignment horizontal="centerContinuous"/>
    </xf>
    <xf numFmtId="43" fontId="5" fillId="2" borderId="0" xfId="1" applyFont="1" applyFill="1" applyBorder="1" applyAlignment="1">
      <alignment horizontal="center"/>
    </xf>
    <xf numFmtId="49" fontId="5" fillId="0" borderId="7" xfId="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1" applyNumberFormat="1" applyFont="1" applyFill="1" applyBorder="1" applyAlignment="1">
      <alignment horizontal="center" vertical="center" wrapText="1"/>
    </xf>
    <xf numFmtId="164" fontId="12" fillId="0" borderId="10" xfId="1" applyNumberFormat="1" applyFont="1" applyBorder="1" applyAlignment="1">
      <alignment horizontal="center" vertical="center" wrapText="1"/>
    </xf>
    <xf numFmtId="49" fontId="5" fillId="0" borderId="10" xfId="2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2" borderId="13" xfId="1" applyNumberFormat="1" applyFont="1" applyFill="1" applyBorder="1" applyAlignment="1">
      <alignment horizontal="center" vertical="center" wrapText="1"/>
    </xf>
    <xf numFmtId="49" fontId="5" fillId="0" borderId="13" xfId="2" applyNumberFormat="1" applyFont="1" applyBorder="1" applyAlignment="1">
      <alignment horizontal="center" vertical="center" wrapText="1"/>
    </xf>
    <xf numFmtId="0" fontId="12" fillId="2" borderId="0" xfId="1" applyNumberFormat="1" applyFont="1" applyFill="1" applyBorder="1" applyAlignment="1">
      <alignment horizontal="center" vertical="center" wrapText="1"/>
    </xf>
    <xf numFmtId="49" fontId="5" fillId="0" borderId="0" xfId="2" applyNumberFormat="1" applyFont="1" applyBorder="1" applyAlignment="1">
      <alignment horizontal="center" vertical="center" wrapText="1"/>
    </xf>
    <xf numFmtId="0" fontId="12" fillId="2" borderId="7" xfId="1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8" xfId="1" applyNumberFormat="1" applyFont="1" applyFill="1" applyBorder="1" applyAlignment="1">
      <alignment horizontal="center" vertical="center" wrapText="1"/>
    </xf>
    <xf numFmtId="164" fontId="5" fillId="0" borderId="28" xfId="1" applyNumberFormat="1" applyFont="1" applyBorder="1" applyAlignment="1">
      <alignment horizontal="center" vertical="center" wrapText="1"/>
    </xf>
    <xf numFmtId="164" fontId="5" fillId="2" borderId="28" xfId="1" applyNumberFormat="1" applyFont="1" applyFill="1" applyBorder="1" applyAlignment="1">
      <alignment horizontal="center" vertical="center" wrapText="1"/>
    </xf>
    <xf numFmtId="164" fontId="5" fillId="0" borderId="28" xfId="2" applyNumberFormat="1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49" fontId="5" fillId="0" borderId="28" xfId="2" applyNumberFormat="1" applyFont="1" applyBorder="1" applyAlignment="1">
      <alignment horizontal="center" vertical="center" wrapText="1"/>
    </xf>
    <xf numFmtId="1" fontId="5" fillId="0" borderId="28" xfId="2" applyNumberFormat="1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6" fillId="0" borderId="16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center" wrapText="1"/>
    </xf>
    <xf numFmtId="164" fontId="12" fillId="2" borderId="10" xfId="1" applyNumberFormat="1" applyFont="1" applyFill="1" applyBorder="1" applyAlignment="1">
      <alignment horizontal="center" vertical="center" wrapText="1"/>
    </xf>
    <xf numFmtId="164" fontId="5" fillId="2" borderId="10" xfId="2" applyNumberFormat="1" applyFont="1" applyFill="1" applyBorder="1" applyAlignment="1">
      <alignment horizontal="center" vertical="center" wrapText="1"/>
    </xf>
    <xf numFmtId="49" fontId="5" fillId="2" borderId="10" xfId="2" applyNumberFormat="1" applyFont="1" applyFill="1" applyBorder="1" applyAlignment="1">
      <alignment horizontal="center" vertical="center" wrapText="1"/>
    </xf>
    <xf numFmtId="1" fontId="5" fillId="2" borderId="10" xfId="2" applyNumberFormat="1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164" fontId="12" fillId="0" borderId="13" xfId="1" applyNumberFormat="1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 vertical="center" wrapText="1"/>
    </xf>
    <xf numFmtId="164" fontId="12" fillId="0" borderId="28" xfId="1" applyNumberFormat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 wrapText="1"/>
    </xf>
    <xf numFmtId="2" fontId="5" fillId="0" borderId="0" xfId="2" applyNumberFormat="1" applyFont="1"/>
    <xf numFmtId="0" fontId="5" fillId="0" borderId="0" xfId="2" applyFont="1" applyAlignment="1">
      <alignment horizontal="center" vertical="top"/>
    </xf>
    <xf numFmtId="2" fontId="5" fillId="0" borderId="0" xfId="2" applyNumberFormat="1" applyFont="1" applyAlignment="1"/>
    <xf numFmtId="0" fontId="6" fillId="0" borderId="0" xfId="2" applyFont="1" applyBorder="1" applyAlignment="1">
      <alignment horizontal="right"/>
    </xf>
    <xf numFmtId="43" fontId="5" fillId="2" borderId="2" xfId="1" applyFont="1" applyFill="1" applyBorder="1" applyAlignment="1"/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5" fillId="2" borderId="0" xfId="2" applyFont="1" applyFill="1" applyBorder="1" applyAlignment="1">
      <alignment horizontal="center" vertical="top" wrapText="1"/>
    </xf>
    <xf numFmtId="165" fontId="5" fillId="2" borderId="0" xfId="1" applyNumberFormat="1" applyFont="1" applyFill="1" applyBorder="1" applyAlignment="1">
      <alignment horizontal="center" vertical="top" wrapText="1"/>
    </xf>
    <xf numFmtId="43" fontId="5" fillId="0" borderId="0" xfId="1" applyFont="1" applyBorder="1" applyAlignment="1">
      <alignment horizontal="center" vertical="top" wrapText="1"/>
    </xf>
    <xf numFmtId="43" fontId="5" fillId="2" borderId="0" xfId="1" applyFont="1" applyFill="1" applyBorder="1" applyAlignment="1">
      <alignment horizontal="center" vertical="top" wrapText="1"/>
    </xf>
    <xf numFmtId="0" fontId="5" fillId="0" borderId="0" xfId="2" applyFont="1" applyBorder="1" applyAlignment="1">
      <alignment horizontal="center" vertical="top" wrapText="1"/>
    </xf>
    <xf numFmtId="49" fontId="5" fillId="0" borderId="0" xfId="2" applyNumberFormat="1" applyFont="1" applyBorder="1" applyAlignment="1">
      <alignment horizontal="center" vertical="top" wrapText="1"/>
    </xf>
    <xf numFmtId="1" fontId="5" fillId="0" borderId="0" xfId="2" applyNumberFormat="1" applyFont="1" applyBorder="1" applyAlignment="1">
      <alignment horizontal="center" vertical="top" wrapText="1"/>
    </xf>
    <xf numFmtId="0" fontId="6" fillId="3" borderId="5" xfId="2" applyNumberFormat="1" applyFont="1" applyFill="1" applyBorder="1" applyAlignment="1">
      <alignment horizontal="center" vertical="center" wrapText="1"/>
    </xf>
    <xf numFmtId="2" fontId="6" fillId="3" borderId="5" xfId="2" applyNumberFormat="1" applyFont="1" applyFill="1" applyBorder="1" applyAlignment="1">
      <alignment horizontal="center" vertical="center" wrapText="1"/>
    </xf>
    <xf numFmtId="0" fontId="6" fillId="3" borderId="43" xfId="2" applyFont="1" applyFill="1" applyBorder="1" applyAlignment="1">
      <alignment horizontal="center" vertical="center" wrapText="1"/>
    </xf>
    <xf numFmtId="0" fontId="6" fillId="3" borderId="44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164" fontId="5" fillId="2" borderId="7" xfId="2" applyNumberFormat="1" applyFont="1" applyFill="1" applyBorder="1" applyAlignment="1">
      <alignment horizontal="center" vertical="center" wrapText="1"/>
    </xf>
    <xf numFmtId="7" fontId="5" fillId="0" borderId="7" xfId="2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center" vertical="center" wrapText="1"/>
    </xf>
    <xf numFmtId="7" fontId="5" fillId="0" borderId="10" xfId="2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3" fontId="5" fillId="2" borderId="13" xfId="1" applyFont="1" applyFill="1" applyBorder="1" applyAlignment="1">
      <alignment horizontal="center" vertical="center" wrapText="1"/>
    </xf>
    <xf numFmtId="164" fontId="5" fillId="2" borderId="13" xfId="2" applyNumberFormat="1" applyFont="1" applyFill="1" applyBorder="1" applyAlignment="1">
      <alignment horizontal="center" vertical="center" wrapText="1"/>
    </xf>
    <xf numFmtId="7" fontId="5" fillId="0" borderId="13" xfId="2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vertical="top"/>
    </xf>
    <xf numFmtId="2" fontId="5" fillId="0" borderId="0" xfId="2" applyNumberFormat="1" applyFont="1" applyBorder="1" applyAlignment="1">
      <alignment horizontal="center" vertical="center"/>
    </xf>
    <xf numFmtId="0" fontId="6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13" fillId="0" borderId="2" xfId="2" applyFont="1" applyBorder="1" applyAlignment="1">
      <alignment horizontal="centerContinuous"/>
    </xf>
    <xf numFmtId="43" fontId="5" fillId="2" borderId="0" xfId="1" applyFont="1" applyFill="1" applyBorder="1" applyAlignment="1"/>
    <xf numFmtId="2" fontId="5" fillId="0" borderId="0" xfId="2" applyNumberFormat="1" applyFont="1" applyBorder="1" applyAlignment="1"/>
    <xf numFmtId="0" fontId="5" fillId="0" borderId="0" xfId="2" applyFont="1" applyBorder="1" applyAlignment="1">
      <alignment horizontal="center" vertical="top"/>
    </xf>
    <xf numFmtId="0" fontId="5" fillId="2" borderId="6" xfId="2" applyFont="1" applyFill="1" applyBorder="1" applyAlignment="1">
      <alignment horizontal="center" vertical="center" wrapText="1"/>
    </xf>
    <xf numFmtId="1" fontId="5" fillId="2" borderId="7" xfId="2" applyNumberFormat="1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1" fontId="5" fillId="2" borderId="13" xfId="2" applyNumberFormat="1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1" fontId="5" fillId="2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43" fontId="6" fillId="0" borderId="0" xfId="1" applyNumberFormat="1" applyFont="1" applyBorder="1" applyAlignment="1">
      <alignment horizontal="center" vertical="center"/>
    </xf>
    <xf numFmtId="164" fontId="6" fillId="2" borderId="0" xfId="1" applyNumberFormat="1" applyFont="1" applyFill="1" applyBorder="1" applyAlignment="1">
      <alignment vertical="center"/>
    </xf>
    <xf numFmtId="7" fontId="6" fillId="0" borderId="0" xfId="1" applyNumberFormat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0" fontId="5" fillId="2" borderId="5" xfId="2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6" fillId="0" borderId="20" xfId="1" applyNumberFormat="1" applyFont="1" applyBorder="1" applyAlignment="1">
      <alignment horizontal="center" vertical="center"/>
    </xf>
    <xf numFmtId="164" fontId="6" fillId="2" borderId="21" xfId="1" applyNumberFormat="1" applyFont="1" applyFill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/>
    </xf>
    <xf numFmtId="0" fontId="6" fillId="0" borderId="21" xfId="1" applyNumberFormat="1" applyFont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5" fillId="2" borderId="7" xfId="2" applyNumberFormat="1" applyFont="1" applyFill="1" applyBorder="1" applyAlignment="1">
      <alignment horizontal="center" vertical="center" wrapText="1"/>
    </xf>
    <xf numFmtId="0" fontId="5" fillId="2" borderId="10" xfId="2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0" xfId="2" applyNumberFormat="1" applyFont="1" applyFill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center" vertical="center"/>
    </xf>
    <xf numFmtId="43" fontId="6" fillId="0" borderId="0" xfId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4" fontId="6" fillId="0" borderId="0" xfId="1" applyNumberFormat="1" applyFont="1" applyBorder="1" applyAlignment="1">
      <alignment horizontal="center" vertical="center"/>
    </xf>
    <xf numFmtId="44" fontId="6" fillId="2" borderId="0" xfId="1" applyNumberFormat="1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5" fillId="2" borderId="0" xfId="2" applyFont="1" applyFill="1"/>
    <xf numFmtId="0" fontId="14" fillId="2" borderId="7" xfId="2" applyFont="1" applyFill="1" applyBorder="1" applyAlignment="1">
      <alignment horizontal="center" vertical="center" wrapText="1"/>
    </xf>
    <xf numFmtId="0" fontId="6" fillId="0" borderId="23" xfId="2" applyNumberFormat="1" applyFont="1" applyBorder="1" applyAlignment="1">
      <alignment horizontal="center" vertical="center"/>
    </xf>
    <xf numFmtId="44" fontId="0" fillId="0" borderId="0" xfId="0" applyNumberFormat="1"/>
    <xf numFmtId="164" fontId="6" fillId="0" borderId="0" xfId="1" applyNumberFormat="1" applyFont="1" applyBorder="1" applyAlignment="1">
      <alignment vertical="center"/>
    </xf>
    <xf numFmtId="7" fontId="6" fillId="2" borderId="0" xfId="1" applyNumberFormat="1" applyFont="1" applyFill="1" applyBorder="1" applyAlignment="1">
      <alignment vertical="center"/>
    </xf>
    <xf numFmtId="43" fontId="5" fillId="0" borderId="13" xfId="1" applyFont="1" applyBorder="1" applyAlignment="1">
      <alignment horizontal="center" vertical="center" wrapText="1"/>
    </xf>
    <xf numFmtId="1" fontId="5" fillId="0" borderId="16" xfId="2" applyNumberFormat="1" applyFont="1" applyBorder="1" applyAlignment="1">
      <alignment horizontal="center" vertical="center" wrapText="1"/>
    </xf>
    <xf numFmtId="7" fontId="6" fillId="0" borderId="0" xfId="1" applyNumberFormat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6" fillId="0" borderId="16" xfId="1" applyNumberFormat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2" fontId="5" fillId="0" borderId="0" xfId="2" applyNumberFormat="1" applyFont="1" applyBorder="1" applyAlignment="1">
      <alignment horizontal="center" vertical="center" wrapText="1"/>
    </xf>
    <xf numFmtId="43" fontId="5" fillId="0" borderId="0" xfId="2" applyNumberFormat="1" applyFont="1" applyBorder="1" applyAlignment="1">
      <alignment horizontal="center" vertical="center" wrapText="1"/>
    </xf>
    <xf numFmtId="164" fontId="6" fillId="2" borderId="45" xfId="1" applyNumberFormat="1" applyFont="1" applyFill="1" applyBorder="1" applyAlignment="1">
      <alignment horizontal="center" vertical="center" wrapText="1"/>
    </xf>
    <xf numFmtId="164" fontId="6" fillId="0" borderId="46" xfId="1" applyNumberFormat="1" applyFont="1" applyBorder="1" applyAlignment="1">
      <alignment horizontal="center" vertical="center"/>
    </xf>
    <xf numFmtId="164" fontId="6" fillId="0" borderId="22" xfId="1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5" fillId="2" borderId="0" xfId="2" applyFont="1" applyFill="1" applyBorder="1"/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64" fontId="15" fillId="0" borderId="7" xfId="1" applyNumberFormat="1" applyFont="1" applyFill="1" applyBorder="1" applyAlignment="1">
      <alignment horizontal="center" vertical="center"/>
    </xf>
    <xf numFmtId="43" fontId="5" fillId="0" borderId="10" xfId="1" applyFont="1" applyBorder="1" applyAlignment="1">
      <alignment horizontal="center" vertical="center" wrapText="1"/>
    </xf>
    <xf numFmtId="0" fontId="3" fillId="0" borderId="0" xfId="0" applyFont="1"/>
    <xf numFmtId="0" fontId="6" fillId="0" borderId="47" xfId="2" applyFont="1" applyBorder="1" applyAlignment="1">
      <alignment horizontal="center" vertical="center"/>
    </xf>
    <xf numFmtId="7" fontId="6" fillId="0" borderId="16" xfId="1" applyNumberFormat="1" applyFont="1" applyBorder="1" applyAlignment="1">
      <alignment horizontal="center" vertical="center"/>
    </xf>
    <xf numFmtId="44" fontId="6" fillId="0" borderId="0" xfId="2" applyNumberFormat="1" applyFont="1" applyBorder="1" applyAlignment="1">
      <alignment horizontal="center" vertical="center"/>
    </xf>
    <xf numFmtId="43" fontId="5" fillId="0" borderId="0" xfId="1" applyFont="1" applyAlignment="1">
      <alignment vertical="top"/>
    </xf>
    <xf numFmtId="0" fontId="5" fillId="0" borderId="0" xfId="2" applyFont="1" applyAlignment="1">
      <alignment vertical="top"/>
    </xf>
    <xf numFmtId="2" fontId="5" fillId="0" borderId="0" xfId="2" applyNumberFormat="1" applyFont="1" applyAlignment="1">
      <alignment vertical="top"/>
    </xf>
    <xf numFmtId="0" fontId="6" fillId="0" borderId="1" xfId="2" applyFont="1" applyBorder="1" applyAlignment="1"/>
    <xf numFmtId="0" fontId="6" fillId="0" borderId="2" xfId="2" applyFont="1" applyBorder="1" applyAlignment="1">
      <alignment horizontal="left" wrapText="1"/>
    </xf>
    <xf numFmtId="0" fontId="5" fillId="0" borderId="2" xfId="2" applyFont="1" applyBorder="1" applyAlignment="1">
      <alignment horizontal="center"/>
    </xf>
    <xf numFmtId="2" fontId="6" fillId="4" borderId="10" xfId="2" applyNumberFormat="1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43" fontId="6" fillId="4" borderId="5" xfId="1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5" xfId="2" applyNumberFormat="1" applyFont="1" applyFill="1" applyBorder="1" applyAlignment="1">
      <alignment horizontal="center" vertical="center" wrapText="1"/>
    </xf>
    <xf numFmtId="2" fontId="6" fillId="4" borderId="5" xfId="2" applyNumberFormat="1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43" fontId="6" fillId="0" borderId="0" xfId="1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5" fillId="2" borderId="30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2" applyNumberFormat="1" applyFont="1" applyFill="1" applyBorder="1" applyAlignment="1">
      <alignment horizontal="center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0" fontId="5" fillId="2" borderId="49" xfId="2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164" fontId="6" fillId="4" borderId="15" xfId="1" applyNumberFormat="1" applyFont="1" applyFill="1" applyBorder="1" applyAlignment="1">
      <alignment horizontal="center" vertical="center"/>
    </xf>
    <xf numFmtId="164" fontId="6" fillId="4" borderId="16" xfId="1" applyNumberFormat="1" applyFont="1" applyFill="1" applyBorder="1" applyAlignment="1">
      <alignment horizontal="center" vertical="center"/>
    </xf>
    <xf numFmtId="0" fontId="6" fillId="4" borderId="23" xfId="2" applyFont="1" applyFill="1" applyBorder="1" applyAlignment="1">
      <alignment horizontal="center" vertical="center"/>
    </xf>
    <xf numFmtId="164" fontId="6" fillId="4" borderId="17" xfId="1" applyNumberFormat="1" applyFont="1" applyFill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 wrapText="1"/>
    </xf>
    <xf numFmtId="0" fontId="16" fillId="0" borderId="0" xfId="2" applyFont="1" applyBorder="1" applyAlignment="1">
      <alignment vertical="center"/>
    </xf>
    <xf numFmtId="164" fontId="17" fillId="0" borderId="0" xfId="1" applyNumberFormat="1" applyFont="1" applyBorder="1" applyAlignment="1">
      <alignment horizontal="center" vertical="center"/>
    </xf>
    <xf numFmtId="164" fontId="17" fillId="0" borderId="0" xfId="1" applyNumberFormat="1" applyFont="1" applyBorder="1" applyAlignment="1">
      <alignment vertical="center"/>
    </xf>
    <xf numFmtId="2" fontId="6" fillId="3" borderId="10" xfId="2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5" fontId="5" fillId="2" borderId="21" xfId="1" applyNumberFormat="1" applyFont="1" applyFill="1" applyBorder="1" applyAlignment="1">
      <alignment horizontal="center" vertical="center" wrapText="1"/>
    </xf>
    <xf numFmtId="43" fontId="5" fillId="0" borderId="21" xfId="1" applyFont="1" applyBorder="1" applyAlignment="1">
      <alignment horizontal="center" vertical="center" wrapText="1"/>
    </xf>
    <xf numFmtId="49" fontId="5" fillId="0" borderId="21" xfId="2" applyNumberFormat="1" applyFont="1" applyBorder="1" applyAlignment="1">
      <alignment horizontal="center" vertical="center" wrapText="1"/>
    </xf>
    <xf numFmtId="43" fontId="6" fillId="0" borderId="15" xfId="1" applyNumberFormat="1" applyFont="1" applyBorder="1" applyAlignment="1">
      <alignment horizontal="center" vertical="center"/>
    </xf>
    <xf numFmtId="1" fontId="6" fillId="0" borderId="23" xfId="2" applyNumberFormat="1" applyFont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6" fillId="0" borderId="1" xfId="2" applyFont="1" applyBorder="1" applyAlignment="1">
      <alignment horizontal="left" wrapText="1"/>
    </xf>
    <xf numFmtId="17" fontId="6" fillId="0" borderId="2" xfId="2" applyNumberFormat="1" applyFont="1" applyBorder="1" applyAlignment="1">
      <alignment horizontal="left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8" xfId="2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 vertical="center" wrapText="1"/>
    </xf>
    <xf numFmtId="43" fontId="6" fillId="3" borderId="10" xfId="1" applyFont="1" applyFill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43" fontId="6" fillId="3" borderId="13" xfId="1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/>
    </xf>
    <xf numFmtId="0" fontId="7" fillId="3" borderId="25" xfId="2" applyFont="1" applyFill="1" applyBorder="1" applyAlignment="1">
      <alignment horizontal="center" vertical="center"/>
    </xf>
    <xf numFmtId="0" fontId="7" fillId="3" borderId="26" xfId="2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6" fillId="3" borderId="31" xfId="2" applyFont="1" applyFill="1" applyBorder="1" applyAlignment="1">
      <alignment horizontal="center" vertical="center" wrapText="1"/>
    </xf>
    <xf numFmtId="0" fontId="6" fillId="3" borderId="33" xfId="2" applyFont="1" applyFill="1" applyBorder="1" applyAlignment="1">
      <alignment horizontal="center" vertical="center" wrapText="1"/>
    </xf>
    <xf numFmtId="0" fontId="6" fillId="3" borderId="32" xfId="2" applyFont="1" applyFill="1" applyBorder="1" applyAlignment="1">
      <alignment horizontal="center" vertical="center" wrapText="1"/>
    </xf>
    <xf numFmtId="0" fontId="6" fillId="3" borderId="34" xfId="2" applyFont="1" applyFill="1" applyBorder="1" applyAlignment="1">
      <alignment horizontal="center" vertical="center" wrapText="1"/>
    </xf>
    <xf numFmtId="0" fontId="6" fillId="3" borderId="35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40" xfId="2" applyFont="1" applyFill="1" applyBorder="1" applyAlignment="1">
      <alignment horizontal="center" vertical="center" wrapText="1"/>
    </xf>
    <xf numFmtId="0" fontId="6" fillId="3" borderId="42" xfId="2" applyFont="1" applyFill="1" applyBorder="1" applyAlignment="1">
      <alignment horizontal="center" vertical="center" wrapText="1"/>
    </xf>
    <xf numFmtId="0" fontId="6" fillId="3" borderId="37" xfId="2" applyFont="1" applyFill="1" applyBorder="1" applyAlignment="1">
      <alignment horizontal="center" vertical="center" wrapText="1"/>
    </xf>
    <xf numFmtId="0" fontId="6" fillId="3" borderId="38" xfId="2" applyFont="1" applyFill="1" applyBorder="1" applyAlignment="1">
      <alignment horizontal="center" vertical="center" wrapText="1"/>
    </xf>
    <xf numFmtId="0" fontId="6" fillId="3" borderId="39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1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right"/>
    </xf>
    <xf numFmtId="0" fontId="6" fillId="2" borderId="2" xfId="2" applyFont="1" applyFill="1" applyBorder="1" applyAlignment="1">
      <alignment horizontal="left" wrapText="1"/>
    </xf>
    <xf numFmtId="17" fontId="6" fillId="0" borderId="2" xfId="2" applyNumberFormat="1" applyFont="1" applyBorder="1" applyAlignment="1">
      <alignment horizontal="left" wrapText="1"/>
    </xf>
    <xf numFmtId="0" fontId="6" fillId="3" borderId="30" xfId="2" applyFont="1" applyFill="1" applyBorder="1" applyAlignment="1">
      <alignment horizontal="center" vertical="center" wrapText="1"/>
    </xf>
    <xf numFmtId="0" fontId="6" fillId="3" borderId="36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43" fontId="6" fillId="3" borderId="3" xfId="1" applyFont="1" applyFill="1" applyBorder="1" applyAlignment="1">
      <alignment horizontal="center" vertical="center" wrapText="1"/>
    </xf>
    <xf numFmtId="43" fontId="6" fillId="3" borderId="37" xfId="1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right"/>
    </xf>
    <xf numFmtId="0" fontId="11" fillId="3" borderId="13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left" wrapText="1"/>
    </xf>
    <xf numFmtId="43" fontId="6" fillId="4" borderId="3" xfId="1" applyFont="1" applyFill="1" applyBorder="1" applyAlignment="1">
      <alignment horizontal="center" vertical="center" wrapText="1"/>
    </xf>
    <xf numFmtId="43" fontId="6" fillId="4" borderId="37" xfId="1" applyFont="1" applyFill="1" applyBorder="1" applyAlignment="1">
      <alignment horizontal="center" vertical="center" wrapText="1"/>
    </xf>
    <xf numFmtId="0" fontId="6" fillId="4" borderId="31" xfId="2" applyFont="1" applyFill="1" applyBorder="1" applyAlignment="1">
      <alignment horizontal="center" vertical="center" wrapText="1"/>
    </xf>
    <xf numFmtId="0" fontId="6" fillId="4" borderId="33" xfId="2" applyFont="1" applyFill="1" applyBorder="1" applyAlignment="1">
      <alignment horizontal="center" vertical="center" wrapText="1"/>
    </xf>
    <xf numFmtId="0" fontId="6" fillId="4" borderId="32" xfId="2" applyFont="1" applyFill="1" applyBorder="1" applyAlignment="1">
      <alignment horizontal="center" vertical="center" wrapText="1"/>
    </xf>
    <xf numFmtId="0" fontId="6" fillId="4" borderId="48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37" xfId="2" applyFont="1" applyFill="1" applyBorder="1" applyAlignment="1">
      <alignment horizontal="center" vertical="center" wrapText="1"/>
    </xf>
    <xf numFmtId="0" fontId="6" fillId="4" borderId="38" xfId="2" applyFont="1" applyFill="1" applyBorder="1" applyAlignment="1">
      <alignment horizontal="center" vertical="center" wrapText="1"/>
    </xf>
    <xf numFmtId="0" fontId="6" fillId="4" borderId="39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30" xfId="2" applyFont="1" applyFill="1" applyBorder="1" applyAlignment="1">
      <alignment horizontal="center" vertical="center" wrapText="1"/>
    </xf>
    <xf numFmtId="0" fontId="6" fillId="4" borderId="36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4" borderId="50" xfId="2" applyFont="1" applyFill="1" applyBorder="1" applyAlignment="1">
      <alignment horizontal="center" vertical="center" wrapText="1"/>
    </xf>
    <xf numFmtId="0" fontId="6" fillId="4" borderId="51" xfId="2" applyFont="1" applyFill="1" applyBorder="1" applyAlignment="1">
      <alignment horizontal="center" vertical="center" wrapText="1"/>
    </xf>
    <xf numFmtId="0" fontId="6" fillId="4" borderId="52" xfId="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CMHDF01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81</xdr:row>
      <xdr:rowOff>17197</xdr:rowOff>
    </xdr:from>
    <xdr:to>
      <xdr:col>5</xdr:col>
      <xdr:colOff>352425</xdr:colOff>
      <xdr:row>84</xdr:row>
      <xdr:rowOff>66675</xdr:rowOff>
    </xdr:to>
    <xdr:sp macro="" textlink="">
      <xdr:nvSpPr>
        <xdr:cNvPr id="11" name="Texto 62"/>
        <xdr:cNvSpPr txBox="1">
          <a:spLocks noChangeArrowheads="1"/>
        </xdr:cNvSpPr>
      </xdr:nvSpPr>
      <xdr:spPr bwMode="auto">
        <a:xfrm>
          <a:off x="180974" y="20067322"/>
          <a:ext cx="2952751" cy="6209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123825</xdr:colOff>
      <xdr:row>88</xdr:row>
      <xdr:rowOff>142875</xdr:rowOff>
    </xdr:from>
    <xdr:to>
      <xdr:col>8</xdr:col>
      <xdr:colOff>152400</xdr:colOff>
      <xdr:row>93</xdr:row>
      <xdr:rowOff>28575</xdr:rowOff>
    </xdr:to>
    <xdr:sp macro="" textlink="">
      <xdr:nvSpPr>
        <xdr:cNvPr id="12" name="Texto 63"/>
        <xdr:cNvSpPr txBox="1">
          <a:spLocks noChangeArrowheads="1"/>
        </xdr:cNvSpPr>
      </xdr:nvSpPr>
      <xdr:spPr bwMode="auto">
        <a:xfrm>
          <a:off x="2343150" y="21526500"/>
          <a:ext cx="2771775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5675</xdr:colOff>
      <xdr:row>79</xdr:row>
      <xdr:rowOff>106890</xdr:rowOff>
    </xdr:from>
    <xdr:to>
      <xdr:col>18</xdr:col>
      <xdr:colOff>392585</xdr:colOff>
      <xdr:row>83</xdr:row>
      <xdr:rowOff>178254</xdr:rowOff>
    </xdr:to>
    <xdr:sp macro="" textlink="">
      <xdr:nvSpPr>
        <xdr:cNvPr id="13" name="Texto 39"/>
        <xdr:cNvSpPr txBox="1">
          <a:spLocks noChangeArrowheads="1"/>
        </xdr:cNvSpPr>
      </xdr:nvSpPr>
      <xdr:spPr bwMode="auto">
        <a:xfrm>
          <a:off x="8501975" y="19776015"/>
          <a:ext cx="2472885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82548</xdr:colOff>
      <xdr:row>79</xdr:row>
      <xdr:rowOff>165364</xdr:rowOff>
    </xdr:from>
    <xdr:to>
      <xdr:col>11</xdr:col>
      <xdr:colOff>327571</xdr:colOff>
      <xdr:row>83</xdr:row>
      <xdr:rowOff>180975</xdr:rowOff>
    </xdr:to>
    <xdr:sp macro="" textlink="">
      <xdr:nvSpPr>
        <xdr:cNvPr id="14" name="Texto 39"/>
        <xdr:cNvSpPr txBox="1">
          <a:spLocks noChangeArrowheads="1"/>
        </xdr:cNvSpPr>
      </xdr:nvSpPr>
      <xdr:spPr bwMode="auto">
        <a:xfrm>
          <a:off x="4264023" y="19834489"/>
          <a:ext cx="3073948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17</xdr:col>
      <xdr:colOff>247650</xdr:colOff>
      <xdr:row>68</xdr:row>
      <xdr:rowOff>20494</xdr:rowOff>
    </xdr:from>
    <xdr:to>
      <xdr:col>18</xdr:col>
      <xdr:colOff>409576</xdr:colOff>
      <xdr:row>68</xdr:row>
      <xdr:rowOff>171449</xdr:rowOff>
    </xdr:to>
    <xdr:sp macro="" textlink="">
      <xdr:nvSpPr>
        <xdr:cNvPr id="15" name="Texto 12"/>
        <xdr:cNvSpPr txBox="1">
          <a:spLocks noChangeArrowheads="1"/>
        </xdr:cNvSpPr>
      </xdr:nvSpPr>
      <xdr:spPr bwMode="auto">
        <a:xfrm>
          <a:off x="10363200" y="16727344"/>
          <a:ext cx="628651" cy="1509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3 DE 5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10</xdr:col>
      <xdr:colOff>238124</xdr:colOff>
      <xdr:row>89</xdr:row>
      <xdr:rowOff>9525</xdr:rowOff>
    </xdr:from>
    <xdr:to>
      <xdr:col>15</xdr:col>
      <xdr:colOff>72258</xdr:colOff>
      <xdr:row>93</xdr:row>
      <xdr:rowOff>114300</xdr:rowOff>
    </xdr:to>
    <xdr:sp macro="" textlink="" fLocksText="0">
      <xdr:nvSpPr>
        <xdr:cNvPr id="16" name="Text Box 14"/>
        <xdr:cNvSpPr txBox="1">
          <a:spLocks noChangeArrowheads="1"/>
        </xdr:cNvSpPr>
      </xdr:nvSpPr>
      <xdr:spPr bwMode="auto">
        <a:xfrm>
          <a:off x="6724649" y="21583650"/>
          <a:ext cx="2491609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47625</xdr:colOff>
      <xdr:row>60</xdr:row>
      <xdr:rowOff>85724</xdr:rowOff>
    </xdr:from>
    <xdr:to>
      <xdr:col>12</xdr:col>
      <xdr:colOff>609600</xdr:colOff>
      <xdr:row>64</xdr:row>
      <xdr:rowOff>76200</xdr:rowOff>
    </xdr:to>
    <xdr:sp macro="" textlink="">
      <xdr:nvSpPr>
        <xdr:cNvPr id="17" name="Texto 27"/>
        <xdr:cNvSpPr txBox="1">
          <a:spLocks noChangeArrowheads="1"/>
        </xdr:cNvSpPr>
      </xdr:nvSpPr>
      <xdr:spPr bwMode="auto">
        <a:xfrm>
          <a:off x="95250" y="15268574"/>
          <a:ext cx="7829550" cy="75247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1</xdr:colOff>
      <xdr:row>60</xdr:row>
      <xdr:rowOff>28575</xdr:rowOff>
    </xdr:from>
    <xdr:to>
      <xdr:col>20</xdr:col>
      <xdr:colOff>628651</xdr:colOff>
      <xdr:row>64</xdr:row>
      <xdr:rowOff>57150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1" y="15211425"/>
          <a:ext cx="3219450" cy="790575"/>
        </a:xfrm>
        <a:prstGeom prst="rect">
          <a:avLst/>
        </a:prstGeom>
        <a:noFill/>
      </xdr:spPr>
    </xdr:pic>
    <xdr:clientData/>
  </xdr:twoCellAnchor>
  <xdr:twoCellAnchor>
    <xdr:from>
      <xdr:col>16</xdr:col>
      <xdr:colOff>476250</xdr:colOff>
      <xdr:row>66</xdr:row>
      <xdr:rowOff>133350</xdr:rowOff>
    </xdr:from>
    <xdr:to>
      <xdr:col>18</xdr:col>
      <xdr:colOff>446315</xdr:colOff>
      <xdr:row>67</xdr:row>
      <xdr:rowOff>106135</xdr:rowOff>
    </xdr:to>
    <xdr:sp macro="" textlink="">
      <xdr:nvSpPr>
        <xdr:cNvPr id="19" name="Texto 29"/>
        <xdr:cNvSpPr txBox="1">
          <a:spLocks noChangeArrowheads="1"/>
        </xdr:cNvSpPr>
      </xdr:nvSpPr>
      <xdr:spPr bwMode="auto">
        <a:xfrm>
          <a:off x="10115550" y="16459200"/>
          <a:ext cx="913040" cy="1632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05/08/2016</a:t>
          </a:r>
        </a:p>
      </xdr:txBody>
    </xdr:sp>
    <xdr:clientData/>
  </xdr:twoCellAnchor>
  <xdr:twoCellAnchor>
    <xdr:from>
      <xdr:col>17</xdr:col>
      <xdr:colOff>133350</xdr:colOff>
      <xdr:row>7</xdr:row>
      <xdr:rowOff>77645</xdr:rowOff>
    </xdr:from>
    <xdr:to>
      <xdr:col>18</xdr:col>
      <xdr:colOff>400051</xdr:colOff>
      <xdr:row>8</xdr:row>
      <xdr:rowOff>114300</xdr:rowOff>
    </xdr:to>
    <xdr:sp macro="" textlink="">
      <xdr:nvSpPr>
        <xdr:cNvPr id="20" name="Texto 12"/>
        <xdr:cNvSpPr txBox="1">
          <a:spLocks noChangeArrowheads="1"/>
        </xdr:cNvSpPr>
      </xdr:nvSpPr>
      <xdr:spPr bwMode="auto">
        <a:xfrm>
          <a:off x="10248900" y="1411145"/>
          <a:ext cx="733426" cy="2271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          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 DE 5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334735</xdr:colOff>
      <xdr:row>5</xdr:row>
      <xdr:rowOff>170089</xdr:rowOff>
    </xdr:from>
    <xdr:to>
      <xdr:col>18</xdr:col>
      <xdr:colOff>447675</xdr:colOff>
      <xdr:row>6</xdr:row>
      <xdr:rowOff>142874</xdr:rowOff>
    </xdr:to>
    <xdr:sp macro="" textlink="">
      <xdr:nvSpPr>
        <xdr:cNvPr id="21" name="Texto 29"/>
        <xdr:cNvSpPr txBox="1">
          <a:spLocks noChangeArrowheads="1"/>
        </xdr:cNvSpPr>
      </xdr:nvSpPr>
      <xdr:spPr bwMode="auto">
        <a:xfrm>
          <a:off x="10021660" y="1122589"/>
          <a:ext cx="1008290" cy="1632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05/08/2016</a:t>
          </a:r>
        </a:p>
      </xdr:txBody>
    </xdr:sp>
    <xdr:clientData/>
  </xdr:twoCellAnchor>
  <xdr:twoCellAnchor>
    <xdr:from>
      <xdr:col>1</xdr:col>
      <xdr:colOff>57149</xdr:colOff>
      <xdr:row>0</xdr:row>
      <xdr:rowOff>38101</xdr:rowOff>
    </xdr:from>
    <xdr:to>
      <xdr:col>13</xdr:col>
      <xdr:colOff>66675</xdr:colOff>
      <xdr:row>4</xdr:row>
      <xdr:rowOff>47625</xdr:rowOff>
    </xdr:to>
    <xdr:sp macro="" textlink="">
      <xdr:nvSpPr>
        <xdr:cNvPr id="22" name="Texto 27"/>
        <xdr:cNvSpPr txBox="1">
          <a:spLocks noChangeArrowheads="1"/>
        </xdr:cNvSpPr>
      </xdr:nvSpPr>
      <xdr:spPr bwMode="auto">
        <a:xfrm>
          <a:off x="104774" y="38101"/>
          <a:ext cx="7886701" cy="771524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2</xdr:colOff>
      <xdr:row>0</xdr:row>
      <xdr:rowOff>47625</xdr:rowOff>
    </xdr:from>
    <xdr:to>
      <xdr:col>20</xdr:col>
      <xdr:colOff>314325</xdr:colOff>
      <xdr:row>4</xdr:row>
      <xdr:rowOff>57150</xdr:rowOff>
    </xdr:to>
    <xdr:pic>
      <xdr:nvPicPr>
        <xdr:cNvPr id="23" name="2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2" y="47625"/>
          <a:ext cx="3124198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50</xdr:row>
      <xdr:rowOff>129382</xdr:rowOff>
    </xdr:from>
    <xdr:to>
      <xdr:col>5</xdr:col>
      <xdr:colOff>665912</xdr:colOff>
      <xdr:row>53</xdr:row>
      <xdr:rowOff>123825</xdr:rowOff>
    </xdr:to>
    <xdr:sp macro="" textlink="">
      <xdr:nvSpPr>
        <xdr:cNvPr id="24" name="Texto 62"/>
        <xdr:cNvSpPr txBox="1">
          <a:spLocks noChangeArrowheads="1"/>
        </xdr:cNvSpPr>
      </xdr:nvSpPr>
      <xdr:spPr bwMode="auto">
        <a:xfrm>
          <a:off x="47625" y="13407232"/>
          <a:ext cx="3399587" cy="5659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67735</xdr:colOff>
      <xdr:row>56</xdr:row>
      <xdr:rowOff>133350</xdr:rowOff>
    </xdr:from>
    <xdr:to>
      <xdr:col>7</xdr:col>
      <xdr:colOff>676274</xdr:colOff>
      <xdr:row>59</xdr:row>
      <xdr:rowOff>142875</xdr:rowOff>
    </xdr:to>
    <xdr:sp macro="" textlink="">
      <xdr:nvSpPr>
        <xdr:cNvPr id="25" name="Texto 63"/>
        <xdr:cNvSpPr txBox="1">
          <a:spLocks noChangeArrowheads="1"/>
        </xdr:cNvSpPr>
      </xdr:nvSpPr>
      <xdr:spPr bwMode="auto">
        <a:xfrm>
          <a:off x="2287060" y="14554200"/>
          <a:ext cx="2570689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63885</xdr:colOff>
      <xdr:row>50</xdr:row>
      <xdr:rowOff>95251</xdr:rowOff>
    </xdr:from>
    <xdr:to>
      <xdr:col>18</xdr:col>
      <xdr:colOff>534494</xdr:colOff>
      <xdr:row>53</xdr:row>
      <xdr:rowOff>133351</xdr:rowOff>
    </xdr:to>
    <xdr:sp macro="" textlink="">
      <xdr:nvSpPr>
        <xdr:cNvPr id="26" name="Texto 39"/>
        <xdr:cNvSpPr txBox="1">
          <a:spLocks noChangeArrowheads="1"/>
        </xdr:cNvSpPr>
      </xdr:nvSpPr>
      <xdr:spPr bwMode="auto">
        <a:xfrm>
          <a:off x="8560185" y="13373101"/>
          <a:ext cx="2556584" cy="60960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371475</xdr:colOff>
      <xdr:row>50</xdr:row>
      <xdr:rowOff>163250</xdr:rowOff>
    </xdr:from>
    <xdr:to>
      <xdr:col>11</xdr:col>
      <xdr:colOff>503804</xdr:colOff>
      <xdr:row>53</xdr:row>
      <xdr:rowOff>123825</xdr:rowOff>
    </xdr:to>
    <xdr:sp macro="" textlink="">
      <xdr:nvSpPr>
        <xdr:cNvPr id="27" name="Texto 39"/>
        <xdr:cNvSpPr txBox="1">
          <a:spLocks noChangeArrowheads="1"/>
        </xdr:cNvSpPr>
      </xdr:nvSpPr>
      <xdr:spPr bwMode="auto">
        <a:xfrm>
          <a:off x="4552950" y="13441100"/>
          <a:ext cx="2961254" cy="5320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324909</xdr:colOff>
      <xdr:row>57</xdr:row>
      <xdr:rowOff>0</xdr:rowOff>
    </xdr:from>
    <xdr:to>
      <xdr:col>15</xdr:col>
      <xdr:colOff>231301</xdr:colOff>
      <xdr:row>59</xdr:row>
      <xdr:rowOff>123825</xdr:rowOff>
    </xdr:to>
    <xdr:sp macro="" textlink="" fLocksText="0">
      <xdr:nvSpPr>
        <xdr:cNvPr id="28" name="Text Box 14"/>
        <xdr:cNvSpPr txBox="1">
          <a:spLocks noChangeArrowheads="1"/>
        </xdr:cNvSpPr>
      </xdr:nvSpPr>
      <xdr:spPr bwMode="auto">
        <a:xfrm>
          <a:off x="6811434" y="14611350"/>
          <a:ext cx="256386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122765</xdr:colOff>
      <xdr:row>115</xdr:row>
      <xdr:rowOff>179122</xdr:rowOff>
    </xdr:from>
    <xdr:to>
      <xdr:col>5</xdr:col>
      <xdr:colOff>447675</xdr:colOff>
      <xdr:row>119</xdr:row>
      <xdr:rowOff>180974</xdr:rowOff>
    </xdr:to>
    <xdr:sp macro="" textlink="">
      <xdr:nvSpPr>
        <xdr:cNvPr id="29" name="Texto 62"/>
        <xdr:cNvSpPr txBox="1">
          <a:spLocks noChangeArrowheads="1"/>
        </xdr:cNvSpPr>
      </xdr:nvSpPr>
      <xdr:spPr bwMode="auto">
        <a:xfrm>
          <a:off x="46565" y="27449197"/>
          <a:ext cx="3182410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47626</xdr:colOff>
      <xdr:row>124</xdr:row>
      <xdr:rowOff>114300</xdr:rowOff>
    </xdr:from>
    <xdr:to>
      <xdr:col>7</xdr:col>
      <xdr:colOff>723900</xdr:colOff>
      <xdr:row>128</xdr:row>
      <xdr:rowOff>85725</xdr:rowOff>
    </xdr:to>
    <xdr:sp macro="" textlink="">
      <xdr:nvSpPr>
        <xdr:cNvPr id="30" name="Texto 63"/>
        <xdr:cNvSpPr txBox="1">
          <a:spLocks noChangeArrowheads="1"/>
        </xdr:cNvSpPr>
      </xdr:nvSpPr>
      <xdr:spPr bwMode="auto">
        <a:xfrm>
          <a:off x="2266951" y="29098875"/>
          <a:ext cx="2638424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5675</xdr:colOff>
      <xdr:row>114</xdr:row>
      <xdr:rowOff>106890</xdr:rowOff>
    </xdr:from>
    <xdr:to>
      <xdr:col>18</xdr:col>
      <xdr:colOff>308885</xdr:colOff>
      <xdr:row>118</xdr:row>
      <xdr:rowOff>178254</xdr:rowOff>
    </xdr:to>
    <xdr:sp macro="" textlink="">
      <xdr:nvSpPr>
        <xdr:cNvPr id="31" name="Texto 39"/>
        <xdr:cNvSpPr txBox="1">
          <a:spLocks noChangeArrowheads="1"/>
        </xdr:cNvSpPr>
      </xdr:nvSpPr>
      <xdr:spPr bwMode="auto">
        <a:xfrm>
          <a:off x="8501975" y="27186465"/>
          <a:ext cx="2389185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82548</xdr:colOff>
      <xdr:row>114</xdr:row>
      <xdr:rowOff>136789</xdr:rowOff>
    </xdr:from>
    <xdr:to>
      <xdr:col>11</xdr:col>
      <xdr:colOff>228599</xdr:colOff>
      <xdr:row>118</xdr:row>
      <xdr:rowOff>152400</xdr:rowOff>
    </xdr:to>
    <xdr:sp macro="" textlink="">
      <xdr:nvSpPr>
        <xdr:cNvPr id="32" name="Texto 39"/>
        <xdr:cNvSpPr txBox="1">
          <a:spLocks noChangeArrowheads="1"/>
        </xdr:cNvSpPr>
      </xdr:nvSpPr>
      <xdr:spPr bwMode="auto">
        <a:xfrm>
          <a:off x="4264023" y="27216364"/>
          <a:ext cx="2974976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17</xdr:col>
      <xdr:colOff>285750</xdr:colOff>
      <xdr:row>103</xdr:row>
      <xdr:rowOff>20494</xdr:rowOff>
    </xdr:from>
    <xdr:to>
      <xdr:col>18</xdr:col>
      <xdr:colOff>409576</xdr:colOff>
      <xdr:row>103</xdr:row>
      <xdr:rowOff>171449</xdr:rowOff>
    </xdr:to>
    <xdr:sp macro="" textlink="">
      <xdr:nvSpPr>
        <xdr:cNvPr id="33" name="Texto 12"/>
        <xdr:cNvSpPr txBox="1">
          <a:spLocks noChangeArrowheads="1"/>
        </xdr:cNvSpPr>
      </xdr:nvSpPr>
      <xdr:spPr bwMode="auto">
        <a:xfrm>
          <a:off x="10401300" y="24261619"/>
          <a:ext cx="590551" cy="1509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4 DE 5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10</xdr:col>
      <xdr:colOff>295275</xdr:colOff>
      <xdr:row>124</xdr:row>
      <xdr:rowOff>180976</xdr:rowOff>
    </xdr:from>
    <xdr:to>
      <xdr:col>15</xdr:col>
      <xdr:colOff>57150</xdr:colOff>
      <xdr:row>128</xdr:row>
      <xdr:rowOff>38100</xdr:rowOff>
    </xdr:to>
    <xdr:sp macro="" textlink="" fLocksText="0">
      <xdr:nvSpPr>
        <xdr:cNvPr id="34" name="Text Box 14"/>
        <xdr:cNvSpPr txBox="1">
          <a:spLocks noChangeArrowheads="1"/>
        </xdr:cNvSpPr>
      </xdr:nvSpPr>
      <xdr:spPr bwMode="auto">
        <a:xfrm>
          <a:off x="6781800" y="29165551"/>
          <a:ext cx="2419350" cy="619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179915</xdr:colOff>
      <xdr:row>151</xdr:row>
      <xdr:rowOff>179122</xdr:rowOff>
    </xdr:from>
    <xdr:to>
      <xdr:col>5</xdr:col>
      <xdr:colOff>504825</xdr:colOff>
      <xdr:row>155</xdr:row>
      <xdr:rowOff>0</xdr:rowOff>
    </xdr:to>
    <xdr:sp macro="" textlink="">
      <xdr:nvSpPr>
        <xdr:cNvPr id="35" name="Texto 62"/>
        <xdr:cNvSpPr txBox="1">
          <a:spLocks noChangeArrowheads="1"/>
        </xdr:cNvSpPr>
      </xdr:nvSpPr>
      <xdr:spPr bwMode="auto">
        <a:xfrm>
          <a:off x="46565" y="35107297"/>
          <a:ext cx="3239560" cy="5828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914400</xdr:colOff>
      <xdr:row>159</xdr:row>
      <xdr:rowOff>0</xdr:rowOff>
    </xdr:from>
    <xdr:to>
      <xdr:col>7</xdr:col>
      <xdr:colOff>628650</xdr:colOff>
      <xdr:row>163</xdr:row>
      <xdr:rowOff>123824</xdr:rowOff>
    </xdr:to>
    <xdr:sp macro="" textlink="">
      <xdr:nvSpPr>
        <xdr:cNvPr id="36" name="Texto 63"/>
        <xdr:cNvSpPr txBox="1">
          <a:spLocks noChangeArrowheads="1"/>
        </xdr:cNvSpPr>
      </xdr:nvSpPr>
      <xdr:spPr bwMode="auto">
        <a:xfrm>
          <a:off x="1838325" y="36452175"/>
          <a:ext cx="2971800" cy="885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5675</xdr:colOff>
      <xdr:row>150</xdr:row>
      <xdr:rowOff>106890</xdr:rowOff>
    </xdr:from>
    <xdr:to>
      <xdr:col>18</xdr:col>
      <xdr:colOff>308885</xdr:colOff>
      <xdr:row>154</xdr:row>
      <xdr:rowOff>178254</xdr:rowOff>
    </xdr:to>
    <xdr:sp macro="" textlink="">
      <xdr:nvSpPr>
        <xdr:cNvPr id="37" name="Texto 39"/>
        <xdr:cNvSpPr txBox="1">
          <a:spLocks noChangeArrowheads="1"/>
        </xdr:cNvSpPr>
      </xdr:nvSpPr>
      <xdr:spPr bwMode="auto">
        <a:xfrm>
          <a:off x="8501975" y="34844565"/>
          <a:ext cx="2389185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139698</xdr:colOff>
      <xdr:row>151</xdr:row>
      <xdr:rowOff>95250</xdr:rowOff>
    </xdr:from>
    <xdr:to>
      <xdr:col>11</xdr:col>
      <xdr:colOff>285749</xdr:colOff>
      <xdr:row>154</xdr:row>
      <xdr:rowOff>152400</xdr:rowOff>
    </xdr:to>
    <xdr:sp macro="" textlink="">
      <xdr:nvSpPr>
        <xdr:cNvPr id="38" name="Texto 39"/>
        <xdr:cNvSpPr txBox="1">
          <a:spLocks noChangeArrowheads="1"/>
        </xdr:cNvSpPr>
      </xdr:nvSpPr>
      <xdr:spPr bwMode="auto">
        <a:xfrm>
          <a:off x="4321173" y="35023425"/>
          <a:ext cx="2974976" cy="6286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17</xdr:col>
      <xdr:colOff>219075</xdr:colOff>
      <xdr:row>139</xdr:row>
      <xdr:rowOff>58594</xdr:rowOff>
    </xdr:from>
    <xdr:to>
      <xdr:col>18</xdr:col>
      <xdr:colOff>276226</xdr:colOff>
      <xdr:row>140</xdr:row>
      <xdr:rowOff>57149</xdr:rowOff>
    </xdr:to>
    <xdr:sp macro="" textlink="">
      <xdr:nvSpPr>
        <xdr:cNvPr id="39" name="Texto 12"/>
        <xdr:cNvSpPr txBox="1">
          <a:spLocks noChangeArrowheads="1"/>
        </xdr:cNvSpPr>
      </xdr:nvSpPr>
      <xdr:spPr bwMode="auto">
        <a:xfrm>
          <a:off x="10334625" y="31900669"/>
          <a:ext cx="523876" cy="1890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5 DE 5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10</xdr:col>
      <xdr:colOff>295275</xdr:colOff>
      <xdr:row>160</xdr:row>
      <xdr:rowOff>9525</xdr:rowOff>
    </xdr:from>
    <xdr:to>
      <xdr:col>15</xdr:col>
      <xdr:colOff>57150</xdr:colOff>
      <xdr:row>163</xdr:row>
      <xdr:rowOff>114300</xdr:rowOff>
    </xdr:to>
    <xdr:sp macro="" textlink="" fLocksText="0">
      <xdr:nvSpPr>
        <xdr:cNvPr id="40" name="Text Box 14"/>
        <xdr:cNvSpPr txBox="1">
          <a:spLocks noChangeArrowheads="1"/>
        </xdr:cNvSpPr>
      </xdr:nvSpPr>
      <xdr:spPr bwMode="auto">
        <a:xfrm>
          <a:off x="6781800" y="36652200"/>
          <a:ext cx="2419350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0</xdr:colOff>
      <xdr:row>95</xdr:row>
      <xdr:rowOff>47625</xdr:rowOff>
    </xdr:from>
    <xdr:to>
      <xdr:col>14</xdr:col>
      <xdr:colOff>152399</xdr:colOff>
      <xdr:row>98</xdr:row>
      <xdr:rowOff>66675</xdr:rowOff>
    </xdr:to>
    <xdr:sp macro="" textlink="">
      <xdr:nvSpPr>
        <xdr:cNvPr id="41" name="Texto 27"/>
        <xdr:cNvSpPr txBox="1">
          <a:spLocks noChangeArrowheads="1"/>
        </xdr:cNvSpPr>
      </xdr:nvSpPr>
      <xdr:spPr bwMode="auto">
        <a:xfrm>
          <a:off x="0" y="22764750"/>
          <a:ext cx="8648699" cy="5905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295275</xdr:colOff>
      <xdr:row>95</xdr:row>
      <xdr:rowOff>47625</xdr:rowOff>
    </xdr:from>
    <xdr:to>
      <xdr:col>20</xdr:col>
      <xdr:colOff>609600</xdr:colOff>
      <xdr:row>99</xdr:row>
      <xdr:rowOff>57150</xdr:rowOff>
    </xdr:to>
    <xdr:pic>
      <xdr:nvPicPr>
        <xdr:cNvPr id="42" name="4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2764750"/>
          <a:ext cx="2905125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131</xdr:row>
      <xdr:rowOff>76200</xdr:rowOff>
    </xdr:from>
    <xdr:to>
      <xdr:col>13</xdr:col>
      <xdr:colOff>409575</xdr:colOff>
      <xdr:row>134</xdr:row>
      <xdr:rowOff>95250</xdr:rowOff>
    </xdr:to>
    <xdr:sp macro="" textlink="">
      <xdr:nvSpPr>
        <xdr:cNvPr id="43" name="Texto 27"/>
        <xdr:cNvSpPr txBox="1">
          <a:spLocks noChangeArrowheads="1"/>
        </xdr:cNvSpPr>
      </xdr:nvSpPr>
      <xdr:spPr bwMode="auto">
        <a:xfrm>
          <a:off x="47625" y="30394275"/>
          <a:ext cx="8286750" cy="5905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123826</xdr:colOff>
      <xdr:row>131</xdr:row>
      <xdr:rowOff>47625</xdr:rowOff>
    </xdr:from>
    <xdr:to>
      <xdr:col>20</xdr:col>
      <xdr:colOff>638176</xdr:colOff>
      <xdr:row>135</xdr:row>
      <xdr:rowOff>57150</xdr:rowOff>
    </xdr:to>
    <xdr:pic>
      <xdr:nvPicPr>
        <xdr:cNvPr id="44" name="4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6" y="30365700"/>
          <a:ext cx="3105150" cy="771525"/>
        </a:xfrm>
        <a:prstGeom prst="rect">
          <a:avLst/>
        </a:prstGeom>
        <a:noFill/>
      </xdr:spPr>
    </xdr:pic>
    <xdr:clientData/>
  </xdr:twoCellAnchor>
  <xdr:twoCellAnchor>
    <xdr:from>
      <xdr:col>16</xdr:col>
      <xdr:colOff>390525</xdr:colOff>
      <xdr:row>102</xdr:row>
      <xdr:rowOff>19050</xdr:rowOff>
    </xdr:from>
    <xdr:to>
      <xdr:col>18</xdr:col>
      <xdr:colOff>474890</xdr:colOff>
      <xdr:row>102</xdr:row>
      <xdr:rowOff>180975</xdr:rowOff>
    </xdr:to>
    <xdr:sp macro="" textlink="">
      <xdr:nvSpPr>
        <xdr:cNvPr id="45" name="Texto 29"/>
        <xdr:cNvSpPr txBox="1">
          <a:spLocks noChangeArrowheads="1"/>
        </xdr:cNvSpPr>
      </xdr:nvSpPr>
      <xdr:spPr bwMode="auto">
        <a:xfrm>
          <a:off x="10077450" y="24069675"/>
          <a:ext cx="97971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05/08/2016</a:t>
          </a:r>
        </a:p>
      </xdr:txBody>
    </xdr:sp>
    <xdr:clientData/>
  </xdr:twoCellAnchor>
  <xdr:twoCellAnchor>
    <xdr:from>
      <xdr:col>16</xdr:col>
      <xdr:colOff>180975</xdr:colOff>
      <xdr:row>138</xdr:row>
      <xdr:rowOff>0</xdr:rowOff>
    </xdr:from>
    <xdr:to>
      <xdr:col>18</xdr:col>
      <xdr:colOff>379640</xdr:colOff>
      <xdr:row>138</xdr:row>
      <xdr:rowOff>163285</xdr:rowOff>
    </xdr:to>
    <xdr:sp macro="" textlink="">
      <xdr:nvSpPr>
        <xdr:cNvPr id="46" name="Texto 29"/>
        <xdr:cNvSpPr txBox="1">
          <a:spLocks noChangeArrowheads="1"/>
        </xdr:cNvSpPr>
      </xdr:nvSpPr>
      <xdr:spPr bwMode="auto">
        <a:xfrm>
          <a:off x="9867900" y="31651575"/>
          <a:ext cx="1094015" cy="1632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05/08/2016</a:t>
          </a:r>
        </a:p>
      </xdr:txBody>
    </xdr:sp>
    <xdr:clientData/>
  </xdr:twoCellAnchor>
  <xdr:twoCellAnchor>
    <xdr:from>
      <xdr:col>17</xdr:col>
      <xdr:colOff>133350</xdr:colOff>
      <xdr:row>39</xdr:row>
      <xdr:rowOff>77645</xdr:rowOff>
    </xdr:from>
    <xdr:to>
      <xdr:col>18</xdr:col>
      <xdr:colOff>400051</xdr:colOff>
      <xdr:row>40</xdr:row>
      <xdr:rowOff>114300</xdr:rowOff>
    </xdr:to>
    <xdr:sp macro="" textlink="">
      <xdr:nvSpPr>
        <xdr:cNvPr id="47" name="Texto 12"/>
        <xdr:cNvSpPr txBox="1">
          <a:spLocks noChangeArrowheads="1"/>
        </xdr:cNvSpPr>
      </xdr:nvSpPr>
      <xdr:spPr bwMode="auto">
        <a:xfrm>
          <a:off x="10248900" y="9231170"/>
          <a:ext cx="733426" cy="2271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          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2 DE 5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334735</xdr:colOff>
      <xdr:row>37</xdr:row>
      <xdr:rowOff>170089</xdr:rowOff>
    </xdr:from>
    <xdr:to>
      <xdr:col>18</xdr:col>
      <xdr:colOff>447675</xdr:colOff>
      <xdr:row>38</xdr:row>
      <xdr:rowOff>142874</xdr:rowOff>
    </xdr:to>
    <xdr:sp macro="" textlink="">
      <xdr:nvSpPr>
        <xdr:cNvPr id="48" name="Texto 29"/>
        <xdr:cNvSpPr txBox="1">
          <a:spLocks noChangeArrowheads="1"/>
        </xdr:cNvSpPr>
      </xdr:nvSpPr>
      <xdr:spPr bwMode="auto">
        <a:xfrm>
          <a:off x="10021660" y="8942614"/>
          <a:ext cx="1008290" cy="1632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05/08/2016</a:t>
          </a:r>
        </a:p>
      </xdr:txBody>
    </xdr:sp>
    <xdr:clientData/>
  </xdr:twoCellAnchor>
  <xdr:twoCellAnchor>
    <xdr:from>
      <xdr:col>1</xdr:col>
      <xdr:colOff>57149</xdr:colOff>
      <xdr:row>32</xdr:row>
      <xdr:rowOff>38101</xdr:rowOff>
    </xdr:from>
    <xdr:to>
      <xdr:col>13</xdr:col>
      <xdr:colOff>66675</xdr:colOff>
      <xdr:row>36</xdr:row>
      <xdr:rowOff>47625</xdr:rowOff>
    </xdr:to>
    <xdr:sp macro="" textlink="">
      <xdr:nvSpPr>
        <xdr:cNvPr id="49" name="Texto 27"/>
        <xdr:cNvSpPr txBox="1">
          <a:spLocks noChangeArrowheads="1"/>
        </xdr:cNvSpPr>
      </xdr:nvSpPr>
      <xdr:spPr bwMode="auto">
        <a:xfrm>
          <a:off x="104774" y="7858126"/>
          <a:ext cx="7886701" cy="771524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2</xdr:colOff>
      <xdr:row>32</xdr:row>
      <xdr:rowOff>47625</xdr:rowOff>
    </xdr:from>
    <xdr:to>
      <xdr:col>20</xdr:col>
      <xdr:colOff>314325</xdr:colOff>
      <xdr:row>36</xdr:row>
      <xdr:rowOff>57150</xdr:rowOff>
    </xdr:to>
    <xdr:pic>
      <xdr:nvPicPr>
        <xdr:cNvPr id="50" name="49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2" y="7867650"/>
          <a:ext cx="3124198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19</xdr:row>
      <xdr:rowOff>129382</xdr:rowOff>
    </xdr:from>
    <xdr:to>
      <xdr:col>5</xdr:col>
      <xdr:colOff>665912</xdr:colOff>
      <xdr:row>22</xdr:row>
      <xdr:rowOff>123825</xdr:rowOff>
    </xdr:to>
    <xdr:sp macro="" textlink="">
      <xdr:nvSpPr>
        <xdr:cNvPr id="51" name="Texto 62"/>
        <xdr:cNvSpPr txBox="1">
          <a:spLocks noChangeArrowheads="1"/>
        </xdr:cNvSpPr>
      </xdr:nvSpPr>
      <xdr:spPr bwMode="auto">
        <a:xfrm>
          <a:off x="47625" y="5472907"/>
          <a:ext cx="3399587" cy="5659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67735</xdr:colOff>
      <xdr:row>26</xdr:row>
      <xdr:rowOff>133350</xdr:rowOff>
    </xdr:from>
    <xdr:to>
      <xdr:col>7</xdr:col>
      <xdr:colOff>676274</xdr:colOff>
      <xdr:row>29</xdr:row>
      <xdr:rowOff>142875</xdr:rowOff>
    </xdr:to>
    <xdr:sp macro="" textlink="">
      <xdr:nvSpPr>
        <xdr:cNvPr id="52" name="Texto 63"/>
        <xdr:cNvSpPr txBox="1">
          <a:spLocks noChangeArrowheads="1"/>
        </xdr:cNvSpPr>
      </xdr:nvSpPr>
      <xdr:spPr bwMode="auto">
        <a:xfrm>
          <a:off x="2287060" y="6810375"/>
          <a:ext cx="2570689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63885</xdr:colOff>
      <xdr:row>19</xdr:row>
      <xdr:rowOff>95251</xdr:rowOff>
    </xdr:from>
    <xdr:to>
      <xdr:col>18</xdr:col>
      <xdr:colOff>534494</xdr:colOff>
      <xdr:row>22</xdr:row>
      <xdr:rowOff>133351</xdr:rowOff>
    </xdr:to>
    <xdr:sp macro="" textlink="">
      <xdr:nvSpPr>
        <xdr:cNvPr id="53" name="Texto 39"/>
        <xdr:cNvSpPr txBox="1">
          <a:spLocks noChangeArrowheads="1"/>
        </xdr:cNvSpPr>
      </xdr:nvSpPr>
      <xdr:spPr bwMode="auto">
        <a:xfrm>
          <a:off x="8560185" y="5438776"/>
          <a:ext cx="2556584" cy="60960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371475</xdr:colOff>
      <xdr:row>19</xdr:row>
      <xdr:rowOff>163250</xdr:rowOff>
    </xdr:from>
    <xdr:to>
      <xdr:col>11</xdr:col>
      <xdr:colOff>503804</xdr:colOff>
      <xdr:row>22</xdr:row>
      <xdr:rowOff>123825</xdr:rowOff>
    </xdr:to>
    <xdr:sp macro="" textlink="">
      <xdr:nvSpPr>
        <xdr:cNvPr id="54" name="Texto 39"/>
        <xdr:cNvSpPr txBox="1">
          <a:spLocks noChangeArrowheads="1"/>
        </xdr:cNvSpPr>
      </xdr:nvSpPr>
      <xdr:spPr bwMode="auto">
        <a:xfrm>
          <a:off x="4552950" y="5506775"/>
          <a:ext cx="2961254" cy="5320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324909</xdr:colOff>
      <xdr:row>27</xdr:row>
      <xdr:rowOff>0</xdr:rowOff>
    </xdr:from>
    <xdr:to>
      <xdr:col>15</xdr:col>
      <xdr:colOff>231301</xdr:colOff>
      <xdr:row>29</xdr:row>
      <xdr:rowOff>123825</xdr:rowOff>
    </xdr:to>
    <xdr:sp macro="" textlink="" fLocksText="0">
      <xdr:nvSpPr>
        <xdr:cNvPr id="55" name="Text Box 14"/>
        <xdr:cNvSpPr txBox="1">
          <a:spLocks noChangeArrowheads="1"/>
        </xdr:cNvSpPr>
      </xdr:nvSpPr>
      <xdr:spPr bwMode="auto">
        <a:xfrm>
          <a:off x="6811434" y="6867525"/>
          <a:ext cx="256386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133349</xdr:colOff>
      <xdr:row>246</xdr:row>
      <xdr:rowOff>17197</xdr:rowOff>
    </xdr:from>
    <xdr:to>
      <xdr:col>5</xdr:col>
      <xdr:colOff>352425</xdr:colOff>
      <xdr:row>249</xdr:row>
      <xdr:rowOff>66675</xdr:rowOff>
    </xdr:to>
    <xdr:sp macro="" textlink="">
      <xdr:nvSpPr>
        <xdr:cNvPr id="56" name="Texto 62"/>
        <xdr:cNvSpPr txBox="1">
          <a:spLocks noChangeArrowheads="1"/>
        </xdr:cNvSpPr>
      </xdr:nvSpPr>
      <xdr:spPr bwMode="auto">
        <a:xfrm>
          <a:off x="180974" y="19962547"/>
          <a:ext cx="2952751" cy="6209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123825</xdr:colOff>
      <xdr:row>253</xdr:row>
      <xdr:rowOff>142875</xdr:rowOff>
    </xdr:from>
    <xdr:to>
      <xdr:col>8</xdr:col>
      <xdr:colOff>152400</xdr:colOff>
      <xdr:row>258</xdr:row>
      <xdr:rowOff>28575</xdr:rowOff>
    </xdr:to>
    <xdr:sp macro="" textlink="">
      <xdr:nvSpPr>
        <xdr:cNvPr id="57" name="Texto 63"/>
        <xdr:cNvSpPr txBox="1">
          <a:spLocks noChangeArrowheads="1"/>
        </xdr:cNvSpPr>
      </xdr:nvSpPr>
      <xdr:spPr bwMode="auto">
        <a:xfrm>
          <a:off x="2343150" y="21421725"/>
          <a:ext cx="2771775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5675</xdr:colOff>
      <xdr:row>244</xdr:row>
      <xdr:rowOff>106890</xdr:rowOff>
    </xdr:from>
    <xdr:to>
      <xdr:col>18</xdr:col>
      <xdr:colOff>392585</xdr:colOff>
      <xdr:row>248</xdr:row>
      <xdr:rowOff>178254</xdr:rowOff>
    </xdr:to>
    <xdr:sp macro="" textlink="">
      <xdr:nvSpPr>
        <xdr:cNvPr id="58" name="Texto 39"/>
        <xdr:cNvSpPr txBox="1">
          <a:spLocks noChangeArrowheads="1"/>
        </xdr:cNvSpPr>
      </xdr:nvSpPr>
      <xdr:spPr bwMode="auto">
        <a:xfrm>
          <a:off x="8521025" y="19671240"/>
          <a:ext cx="2472885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82548</xdr:colOff>
      <xdr:row>244</xdr:row>
      <xdr:rowOff>165364</xdr:rowOff>
    </xdr:from>
    <xdr:to>
      <xdr:col>11</xdr:col>
      <xdr:colOff>327571</xdr:colOff>
      <xdr:row>248</xdr:row>
      <xdr:rowOff>180975</xdr:rowOff>
    </xdr:to>
    <xdr:sp macro="" textlink="">
      <xdr:nvSpPr>
        <xdr:cNvPr id="59" name="Texto 39"/>
        <xdr:cNvSpPr txBox="1">
          <a:spLocks noChangeArrowheads="1"/>
        </xdr:cNvSpPr>
      </xdr:nvSpPr>
      <xdr:spPr bwMode="auto">
        <a:xfrm>
          <a:off x="4264023" y="19729714"/>
          <a:ext cx="3092998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17</xdr:col>
      <xdr:colOff>247650</xdr:colOff>
      <xdr:row>233</xdr:row>
      <xdr:rowOff>20494</xdr:rowOff>
    </xdr:from>
    <xdr:to>
      <xdr:col>18</xdr:col>
      <xdr:colOff>409576</xdr:colOff>
      <xdr:row>233</xdr:row>
      <xdr:rowOff>171449</xdr:rowOff>
    </xdr:to>
    <xdr:sp macro="" textlink="">
      <xdr:nvSpPr>
        <xdr:cNvPr id="60" name="Texto 12"/>
        <xdr:cNvSpPr txBox="1">
          <a:spLocks noChangeArrowheads="1"/>
        </xdr:cNvSpPr>
      </xdr:nvSpPr>
      <xdr:spPr bwMode="auto">
        <a:xfrm>
          <a:off x="10382250" y="16622569"/>
          <a:ext cx="628651" cy="1509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3 DE 6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10</xdr:col>
      <xdr:colOff>238124</xdr:colOff>
      <xdr:row>254</xdr:row>
      <xdr:rowOff>9525</xdr:rowOff>
    </xdr:from>
    <xdr:to>
      <xdr:col>15</xdr:col>
      <xdr:colOff>72258</xdr:colOff>
      <xdr:row>258</xdr:row>
      <xdr:rowOff>114300</xdr:rowOff>
    </xdr:to>
    <xdr:sp macro="" textlink="" fLocksText="0">
      <xdr:nvSpPr>
        <xdr:cNvPr id="61" name="Text Box 14"/>
        <xdr:cNvSpPr txBox="1">
          <a:spLocks noChangeArrowheads="1"/>
        </xdr:cNvSpPr>
      </xdr:nvSpPr>
      <xdr:spPr bwMode="auto">
        <a:xfrm>
          <a:off x="6743699" y="21478875"/>
          <a:ext cx="2491609" cy="866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47625</xdr:colOff>
      <xdr:row>225</xdr:row>
      <xdr:rowOff>85724</xdr:rowOff>
    </xdr:from>
    <xdr:to>
      <xdr:col>12</xdr:col>
      <xdr:colOff>609600</xdr:colOff>
      <xdr:row>229</xdr:row>
      <xdr:rowOff>76200</xdr:rowOff>
    </xdr:to>
    <xdr:sp macro="" textlink="">
      <xdr:nvSpPr>
        <xdr:cNvPr id="62" name="Texto 27"/>
        <xdr:cNvSpPr txBox="1">
          <a:spLocks noChangeArrowheads="1"/>
        </xdr:cNvSpPr>
      </xdr:nvSpPr>
      <xdr:spPr bwMode="auto">
        <a:xfrm>
          <a:off x="95250" y="15163799"/>
          <a:ext cx="7848600" cy="75247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1</xdr:colOff>
      <xdr:row>225</xdr:row>
      <xdr:rowOff>28575</xdr:rowOff>
    </xdr:from>
    <xdr:to>
      <xdr:col>19</xdr:col>
      <xdr:colOff>0</xdr:colOff>
      <xdr:row>229</xdr:row>
      <xdr:rowOff>57150</xdr:rowOff>
    </xdr:to>
    <xdr:pic>
      <xdr:nvPicPr>
        <xdr:cNvPr id="63" name="6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1" y="15106650"/>
          <a:ext cx="3200399" cy="790575"/>
        </a:xfrm>
        <a:prstGeom prst="rect">
          <a:avLst/>
        </a:prstGeom>
        <a:noFill/>
      </xdr:spPr>
    </xdr:pic>
    <xdr:clientData/>
  </xdr:twoCellAnchor>
  <xdr:twoCellAnchor>
    <xdr:from>
      <xdr:col>16</xdr:col>
      <xdr:colOff>476250</xdr:colOff>
      <xdr:row>231</xdr:row>
      <xdr:rowOff>133350</xdr:rowOff>
    </xdr:from>
    <xdr:to>
      <xdr:col>18</xdr:col>
      <xdr:colOff>446315</xdr:colOff>
      <xdr:row>232</xdr:row>
      <xdr:rowOff>106135</xdr:rowOff>
    </xdr:to>
    <xdr:sp macro="" textlink="">
      <xdr:nvSpPr>
        <xdr:cNvPr id="64" name="Texto 29"/>
        <xdr:cNvSpPr txBox="1">
          <a:spLocks noChangeArrowheads="1"/>
        </xdr:cNvSpPr>
      </xdr:nvSpPr>
      <xdr:spPr bwMode="auto">
        <a:xfrm>
          <a:off x="10134600" y="16354425"/>
          <a:ext cx="913040" cy="1632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05/09/2016</a:t>
          </a:r>
        </a:p>
      </xdr:txBody>
    </xdr:sp>
    <xdr:clientData/>
  </xdr:twoCellAnchor>
  <xdr:twoCellAnchor>
    <xdr:from>
      <xdr:col>17</xdr:col>
      <xdr:colOff>133350</xdr:colOff>
      <xdr:row>172</xdr:row>
      <xdr:rowOff>77645</xdr:rowOff>
    </xdr:from>
    <xdr:to>
      <xdr:col>18</xdr:col>
      <xdr:colOff>400051</xdr:colOff>
      <xdr:row>173</xdr:row>
      <xdr:rowOff>114300</xdr:rowOff>
    </xdr:to>
    <xdr:sp macro="" textlink="">
      <xdr:nvSpPr>
        <xdr:cNvPr id="65" name="Texto 12"/>
        <xdr:cNvSpPr txBox="1">
          <a:spLocks noChangeArrowheads="1"/>
        </xdr:cNvSpPr>
      </xdr:nvSpPr>
      <xdr:spPr bwMode="auto">
        <a:xfrm>
          <a:off x="10267950" y="1411145"/>
          <a:ext cx="733426" cy="2271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          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 DE 6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334735</xdr:colOff>
      <xdr:row>170</xdr:row>
      <xdr:rowOff>170089</xdr:rowOff>
    </xdr:from>
    <xdr:to>
      <xdr:col>18</xdr:col>
      <xdr:colOff>447675</xdr:colOff>
      <xdr:row>171</xdr:row>
      <xdr:rowOff>142874</xdr:rowOff>
    </xdr:to>
    <xdr:sp macro="" textlink="">
      <xdr:nvSpPr>
        <xdr:cNvPr id="66" name="Texto 29"/>
        <xdr:cNvSpPr txBox="1">
          <a:spLocks noChangeArrowheads="1"/>
        </xdr:cNvSpPr>
      </xdr:nvSpPr>
      <xdr:spPr bwMode="auto">
        <a:xfrm>
          <a:off x="10040710" y="1122589"/>
          <a:ext cx="1008290" cy="1632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05/09/2016</a:t>
          </a:r>
        </a:p>
      </xdr:txBody>
    </xdr:sp>
    <xdr:clientData/>
  </xdr:twoCellAnchor>
  <xdr:twoCellAnchor>
    <xdr:from>
      <xdr:col>1</xdr:col>
      <xdr:colOff>57149</xdr:colOff>
      <xdr:row>165</xdr:row>
      <xdr:rowOff>38101</xdr:rowOff>
    </xdr:from>
    <xdr:to>
      <xdr:col>13</xdr:col>
      <xdr:colOff>66675</xdr:colOff>
      <xdr:row>169</xdr:row>
      <xdr:rowOff>47625</xdr:rowOff>
    </xdr:to>
    <xdr:sp macro="" textlink="">
      <xdr:nvSpPr>
        <xdr:cNvPr id="67" name="Texto 27"/>
        <xdr:cNvSpPr txBox="1">
          <a:spLocks noChangeArrowheads="1"/>
        </xdr:cNvSpPr>
      </xdr:nvSpPr>
      <xdr:spPr bwMode="auto">
        <a:xfrm>
          <a:off x="104774" y="38101"/>
          <a:ext cx="7905751" cy="771524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2</xdr:colOff>
      <xdr:row>165</xdr:row>
      <xdr:rowOff>47625</xdr:rowOff>
    </xdr:from>
    <xdr:to>
      <xdr:col>19</xdr:col>
      <xdr:colOff>9525</xdr:colOff>
      <xdr:row>169</xdr:row>
      <xdr:rowOff>57150</xdr:rowOff>
    </xdr:to>
    <xdr:pic>
      <xdr:nvPicPr>
        <xdr:cNvPr id="68" name="67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2" y="47625"/>
          <a:ext cx="3209923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214</xdr:row>
      <xdr:rowOff>129382</xdr:rowOff>
    </xdr:from>
    <xdr:to>
      <xdr:col>5</xdr:col>
      <xdr:colOff>665912</xdr:colOff>
      <xdr:row>217</xdr:row>
      <xdr:rowOff>123825</xdr:rowOff>
    </xdr:to>
    <xdr:sp macro="" textlink="">
      <xdr:nvSpPr>
        <xdr:cNvPr id="69" name="Texto 62"/>
        <xdr:cNvSpPr txBox="1">
          <a:spLocks noChangeArrowheads="1"/>
        </xdr:cNvSpPr>
      </xdr:nvSpPr>
      <xdr:spPr bwMode="auto">
        <a:xfrm>
          <a:off x="47625" y="13111957"/>
          <a:ext cx="3399587" cy="5659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67735</xdr:colOff>
      <xdr:row>220</xdr:row>
      <xdr:rowOff>133350</xdr:rowOff>
    </xdr:from>
    <xdr:to>
      <xdr:col>7</xdr:col>
      <xdr:colOff>676274</xdr:colOff>
      <xdr:row>223</xdr:row>
      <xdr:rowOff>142875</xdr:rowOff>
    </xdr:to>
    <xdr:sp macro="" textlink="">
      <xdr:nvSpPr>
        <xdr:cNvPr id="70" name="Texto 63"/>
        <xdr:cNvSpPr txBox="1">
          <a:spLocks noChangeArrowheads="1"/>
        </xdr:cNvSpPr>
      </xdr:nvSpPr>
      <xdr:spPr bwMode="auto">
        <a:xfrm>
          <a:off x="2287060" y="14258925"/>
          <a:ext cx="2570689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63885</xdr:colOff>
      <xdr:row>214</xdr:row>
      <xdr:rowOff>95251</xdr:rowOff>
    </xdr:from>
    <xdr:to>
      <xdr:col>18</xdr:col>
      <xdr:colOff>534494</xdr:colOff>
      <xdr:row>217</xdr:row>
      <xdr:rowOff>133351</xdr:rowOff>
    </xdr:to>
    <xdr:sp macro="" textlink="">
      <xdr:nvSpPr>
        <xdr:cNvPr id="71" name="Texto 39"/>
        <xdr:cNvSpPr txBox="1">
          <a:spLocks noChangeArrowheads="1"/>
        </xdr:cNvSpPr>
      </xdr:nvSpPr>
      <xdr:spPr bwMode="auto">
        <a:xfrm>
          <a:off x="8579235" y="13077826"/>
          <a:ext cx="2556584" cy="60960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371475</xdr:colOff>
      <xdr:row>214</xdr:row>
      <xdr:rowOff>163250</xdr:rowOff>
    </xdr:from>
    <xdr:to>
      <xdr:col>11</xdr:col>
      <xdr:colOff>503804</xdr:colOff>
      <xdr:row>217</xdr:row>
      <xdr:rowOff>123825</xdr:rowOff>
    </xdr:to>
    <xdr:sp macro="" textlink="">
      <xdr:nvSpPr>
        <xdr:cNvPr id="72" name="Texto 39"/>
        <xdr:cNvSpPr txBox="1">
          <a:spLocks noChangeArrowheads="1"/>
        </xdr:cNvSpPr>
      </xdr:nvSpPr>
      <xdr:spPr bwMode="auto">
        <a:xfrm>
          <a:off x="4552950" y="13145825"/>
          <a:ext cx="2980304" cy="5320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324909</xdr:colOff>
      <xdr:row>221</xdr:row>
      <xdr:rowOff>0</xdr:rowOff>
    </xdr:from>
    <xdr:to>
      <xdr:col>15</xdr:col>
      <xdr:colOff>231301</xdr:colOff>
      <xdr:row>223</xdr:row>
      <xdr:rowOff>123825</xdr:rowOff>
    </xdr:to>
    <xdr:sp macro="" textlink="" fLocksText="0">
      <xdr:nvSpPr>
        <xdr:cNvPr id="73" name="Text Box 14"/>
        <xdr:cNvSpPr txBox="1">
          <a:spLocks noChangeArrowheads="1"/>
        </xdr:cNvSpPr>
      </xdr:nvSpPr>
      <xdr:spPr bwMode="auto">
        <a:xfrm>
          <a:off x="6830484" y="14316075"/>
          <a:ext cx="256386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122765</xdr:colOff>
      <xdr:row>280</xdr:row>
      <xdr:rowOff>179122</xdr:rowOff>
    </xdr:from>
    <xdr:to>
      <xdr:col>5</xdr:col>
      <xdr:colOff>447675</xdr:colOff>
      <xdr:row>284</xdr:row>
      <xdr:rowOff>180974</xdr:rowOff>
    </xdr:to>
    <xdr:sp macro="" textlink="">
      <xdr:nvSpPr>
        <xdr:cNvPr id="74" name="Texto 62"/>
        <xdr:cNvSpPr txBox="1">
          <a:spLocks noChangeArrowheads="1"/>
        </xdr:cNvSpPr>
      </xdr:nvSpPr>
      <xdr:spPr bwMode="auto">
        <a:xfrm>
          <a:off x="46565" y="27449197"/>
          <a:ext cx="3182410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47626</xdr:colOff>
      <xdr:row>289</xdr:row>
      <xdr:rowOff>114300</xdr:rowOff>
    </xdr:from>
    <xdr:to>
      <xdr:col>7</xdr:col>
      <xdr:colOff>723900</xdr:colOff>
      <xdr:row>293</xdr:row>
      <xdr:rowOff>85725</xdr:rowOff>
    </xdr:to>
    <xdr:sp macro="" textlink="">
      <xdr:nvSpPr>
        <xdr:cNvPr id="75" name="Texto 63"/>
        <xdr:cNvSpPr txBox="1">
          <a:spLocks noChangeArrowheads="1"/>
        </xdr:cNvSpPr>
      </xdr:nvSpPr>
      <xdr:spPr bwMode="auto">
        <a:xfrm>
          <a:off x="2266951" y="29098875"/>
          <a:ext cx="2638424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5675</xdr:colOff>
      <xdr:row>279</xdr:row>
      <xdr:rowOff>106890</xdr:rowOff>
    </xdr:from>
    <xdr:to>
      <xdr:col>18</xdr:col>
      <xdr:colOff>308885</xdr:colOff>
      <xdr:row>283</xdr:row>
      <xdr:rowOff>178254</xdr:rowOff>
    </xdr:to>
    <xdr:sp macro="" textlink="">
      <xdr:nvSpPr>
        <xdr:cNvPr id="76" name="Texto 39"/>
        <xdr:cNvSpPr txBox="1">
          <a:spLocks noChangeArrowheads="1"/>
        </xdr:cNvSpPr>
      </xdr:nvSpPr>
      <xdr:spPr bwMode="auto">
        <a:xfrm>
          <a:off x="8521025" y="27186465"/>
          <a:ext cx="2389185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82548</xdr:colOff>
      <xdr:row>279</xdr:row>
      <xdr:rowOff>136789</xdr:rowOff>
    </xdr:from>
    <xdr:to>
      <xdr:col>11</xdr:col>
      <xdr:colOff>228599</xdr:colOff>
      <xdr:row>283</xdr:row>
      <xdr:rowOff>152400</xdr:rowOff>
    </xdr:to>
    <xdr:sp macro="" textlink="">
      <xdr:nvSpPr>
        <xdr:cNvPr id="77" name="Texto 39"/>
        <xdr:cNvSpPr txBox="1">
          <a:spLocks noChangeArrowheads="1"/>
        </xdr:cNvSpPr>
      </xdr:nvSpPr>
      <xdr:spPr bwMode="auto">
        <a:xfrm>
          <a:off x="4264023" y="27216364"/>
          <a:ext cx="2994026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17</xdr:col>
      <xdr:colOff>285750</xdr:colOff>
      <xdr:row>268</xdr:row>
      <xdr:rowOff>20494</xdr:rowOff>
    </xdr:from>
    <xdr:to>
      <xdr:col>18</xdr:col>
      <xdr:colOff>409576</xdr:colOff>
      <xdr:row>268</xdr:row>
      <xdr:rowOff>171449</xdr:rowOff>
    </xdr:to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10420350" y="24156844"/>
          <a:ext cx="590551" cy="1509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4 DE 6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10</xdr:col>
      <xdr:colOff>295275</xdr:colOff>
      <xdr:row>289</xdr:row>
      <xdr:rowOff>180976</xdr:rowOff>
    </xdr:from>
    <xdr:to>
      <xdr:col>15</xdr:col>
      <xdr:colOff>57150</xdr:colOff>
      <xdr:row>293</xdr:row>
      <xdr:rowOff>38100</xdr:rowOff>
    </xdr:to>
    <xdr:sp macro="" textlink="" fLocksText="0">
      <xdr:nvSpPr>
        <xdr:cNvPr id="79" name="Text Box 14"/>
        <xdr:cNvSpPr txBox="1">
          <a:spLocks noChangeArrowheads="1"/>
        </xdr:cNvSpPr>
      </xdr:nvSpPr>
      <xdr:spPr bwMode="auto">
        <a:xfrm>
          <a:off x="6800850" y="29165551"/>
          <a:ext cx="2419350" cy="619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179915</xdr:colOff>
      <xdr:row>350</xdr:row>
      <xdr:rowOff>179122</xdr:rowOff>
    </xdr:from>
    <xdr:to>
      <xdr:col>5</xdr:col>
      <xdr:colOff>504825</xdr:colOff>
      <xdr:row>354</xdr:row>
      <xdr:rowOff>0</xdr:rowOff>
    </xdr:to>
    <xdr:sp macro="" textlink="">
      <xdr:nvSpPr>
        <xdr:cNvPr id="80" name="Texto 62"/>
        <xdr:cNvSpPr txBox="1">
          <a:spLocks noChangeArrowheads="1"/>
        </xdr:cNvSpPr>
      </xdr:nvSpPr>
      <xdr:spPr bwMode="auto">
        <a:xfrm>
          <a:off x="46565" y="42689197"/>
          <a:ext cx="3239560" cy="5828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914400</xdr:colOff>
      <xdr:row>358</xdr:row>
      <xdr:rowOff>0</xdr:rowOff>
    </xdr:from>
    <xdr:to>
      <xdr:col>7</xdr:col>
      <xdr:colOff>628650</xdr:colOff>
      <xdr:row>362</xdr:row>
      <xdr:rowOff>123824</xdr:rowOff>
    </xdr:to>
    <xdr:sp macro="" textlink="">
      <xdr:nvSpPr>
        <xdr:cNvPr id="81" name="Texto 63"/>
        <xdr:cNvSpPr txBox="1">
          <a:spLocks noChangeArrowheads="1"/>
        </xdr:cNvSpPr>
      </xdr:nvSpPr>
      <xdr:spPr bwMode="auto">
        <a:xfrm>
          <a:off x="1838325" y="44034075"/>
          <a:ext cx="2971800" cy="885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5675</xdr:colOff>
      <xdr:row>349</xdr:row>
      <xdr:rowOff>106890</xdr:rowOff>
    </xdr:from>
    <xdr:to>
      <xdr:col>18</xdr:col>
      <xdr:colOff>308885</xdr:colOff>
      <xdr:row>353</xdr:row>
      <xdr:rowOff>178254</xdr:rowOff>
    </xdr:to>
    <xdr:sp macro="" textlink="">
      <xdr:nvSpPr>
        <xdr:cNvPr id="82" name="Texto 39"/>
        <xdr:cNvSpPr txBox="1">
          <a:spLocks noChangeArrowheads="1"/>
        </xdr:cNvSpPr>
      </xdr:nvSpPr>
      <xdr:spPr bwMode="auto">
        <a:xfrm>
          <a:off x="8521025" y="42426465"/>
          <a:ext cx="2389185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139698</xdr:colOff>
      <xdr:row>349</xdr:row>
      <xdr:rowOff>180975</xdr:rowOff>
    </xdr:from>
    <xdr:to>
      <xdr:col>11</xdr:col>
      <xdr:colOff>285749</xdr:colOff>
      <xdr:row>353</xdr:row>
      <xdr:rowOff>142875</xdr:rowOff>
    </xdr:to>
    <xdr:sp macro="" textlink="">
      <xdr:nvSpPr>
        <xdr:cNvPr id="83" name="Texto 39"/>
        <xdr:cNvSpPr txBox="1">
          <a:spLocks noChangeArrowheads="1"/>
        </xdr:cNvSpPr>
      </xdr:nvSpPr>
      <xdr:spPr bwMode="auto">
        <a:xfrm>
          <a:off x="4321173" y="42500550"/>
          <a:ext cx="2994026" cy="72390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17</xdr:col>
      <xdr:colOff>219075</xdr:colOff>
      <xdr:row>338</xdr:row>
      <xdr:rowOff>58594</xdr:rowOff>
    </xdr:from>
    <xdr:to>
      <xdr:col>18</xdr:col>
      <xdr:colOff>276226</xdr:colOff>
      <xdr:row>339</xdr:row>
      <xdr:rowOff>57149</xdr:rowOff>
    </xdr:to>
    <xdr:sp macro="" textlink="">
      <xdr:nvSpPr>
        <xdr:cNvPr id="84" name="Texto 12"/>
        <xdr:cNvSpPr txBox="1">
          <a:spLocks noChangeArrowheads="1"/>
        </xdr:cNvSpPr>
      </xdr:nvSpPr>
      <xdr:spPr bwMode="auto">
        <a:xfrm>
          <a:off x="10353675" y="39282544"/>
          <a:ext cx="523876" cy="1890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5 DE 5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10</xdr:col>
      <xdr:colOff>295275</xdr:colOff>
      <xdr:row>359</xdr:row>
      <xdr:rowOff>9525</xdr:rowOff>
    </xdr:from>
    <xdr:to>
      <xdr:col>15</xdr:col>
      <xdr:colOff>57150</xdr:colOff>
      <xdr:row>362</xdr:row>
      <xdr:rowOff>114300</xdr:rowOff>
    </xdr:to>
    <xdr:sp macro="" textlink="" fLocksText="0">
      <xdr:nvSpPr>
        <xdr:cNvPr id="85" name="Text Box 14"/>
        <xdr:cNvSpPr txBox="1">
          <a:spLocks noChangeArrowheads="1"/>
        </xdr:cNvSpPr>
      </xdr:nvSpPr>
      <xdr:spPr bwMode="auto">
        <a:xfrm>
          <a:off x="6800850" y="44234100"/>
          <a:ext cx="2419350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0</xdr:colOff>
      <xdr:row>260</xdr:row>
      <xdr:rowOff>47625</xdr:rowOff>
    </xdr:from>
    <xdr:to>
      <xdr:col>14</xdr:col>
      <xdr:colOff>152399</xdr:colOff>
      <xdr:row>263</xdr:row>
      <xdr:rowOff>66675</xdr:rowOff>
    </xdr:to>
    <xdr:sp macro="" textlink="">
      <xdr:nvSpPr>
        <xdr:cNvPr id="86" name="Texto 27"/>
        <xdr:cNvSpPr txBox="1">
          <a:spLocks noChangeArrowheads="1"/>
        </xdr:cNvSpPr>
      </xdr:nvSpPr>
      <xdr:spPr bwMode="auto">
        <a:xfrm>
          <a:off x="0" y="22659975"/>
          <a:ext cx="8667749" cy="5905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295276</xdr:colOff>
      <xdr:row>260</xdr:row>
      <xdr:rowOff>47625</xdr:rowOff>
    </xdr:from>
    <xdr:to>
      <xdr:col>19</xdr:col>
      <xdr:colOff>28576</xdr:colOff>
      <xdr:row>264</xdr:row>
      <xdr:rowOff>57150</xdr:rowOff>
    </xdr:to>
    <xdr:pic>
      <xdr:nvPicPr>
        <xdr:cNvPr id="87" name="86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6" y="22659975"/>
          <a:ext cx="2933700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330</xdr:row>
      <xdr:rowOff>76200</xdr:rowOff>
    </xdr:from>
    <xdr:to>
      <xdr:col>13</xdr:col>
      <xdr:colOff>409575</xdr:colOff>
      <xdr:row>333</xdr:row>
      <xdr:rowOff>95250</xdr:rowOff>
    </xdr:to>
    <xdr:sp macro="" textlink="">
      <xdr:nvSpPr>
        <xdr:cNvPr id="88" name="Texto 27"/>
        <xdr:cNvSpPr txBox="1">
          <a:spLocks noChangeArrowheads="1"/>
        </xdr:cNvSpPr>
      </xdr:nvSpPr>
      <xdr:spPr bwMode="auto">
        <a:xfrm>
          <a:off x="47625" y="37776150"/>
          <a:ext cx="8305800" cy="5905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123826</xdr:colOff>
      <xdr:row>330</xdr:row>
      <xdr:rowOff>47625</xdr:rowOff>
    </xdr:from>
    <xdr:to>
      <xdr:col>18</xdr:col>
      <xdr:colOff>476250</xdr:colOff>
      <xdr:row>334</xdr:row>
      <xdr:rowOff>57150</xdr:rowOff>
    </xdr:to>
    <xdr:pic>
      <xdr:nvPicPr>
        <xdr:cNvPr id="89" name="88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6" y="37747575"/>
          <a:ext cx="3009899" cy="771525"/>
        </a:xfrm>
        <a:prstGeom prst="rect">
          <a:avLst/>
        </a:prstGeom>
        <a:noFill/>
      </xdr:spPr>
    </xdr:pic>
    <xdr:clientData/>
  </xdr:twoCellAnchor>
  <xdr:twoCellAnchor>
    <xdr:from>
      <xdr:col>16</xdr:col>
      <xdr:colOff>390525</xdr:colOff>
      <xdr:row>267</xdr:row>
      <xdr:rowOff>19050</xdr:rowOff>
    </xdr:from>
    <xdr:to>
      <xdr:col>18</xdr:col>
      <xdr:colOff>474890</xdr:colOff>
      <xdr:row>267</xdr:row>
      <xdr:rowOff>180975</xdr:rowOff>
    </xdr:to>
    <xdr:sp macro="" textlink="">
      <xdr:nvSpPr>
        <xdr:cNvPr id="90" name="Texto 29"/>
        <xdr:cNvSpPr txBox="1">
          <a:spLocks noChangeArrowheads="1"/>
        </xdr:cNvSpPr>
      </xdr:nvSpPr>
      <xdr:spPr bwMode="auto">
        <a:xfrm>
          <a:off x="10096500" y="23964900"/>
          <a:ext cx="97971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05/09/2016</a:t>
          </a:r>
        </a:p>
      </xdr:txBody>
    </xdr:sp>
    <xdr:clientData/>
  </xdr:twoCellAnchor>
  <xdr:twoCellAnchor>
    <xdr:from>
      <xdr:col>16</xdr:col>
      <xdr:colOff>180975</xdr:colOff>
      <xdr:row>337</xdr:row>
      <xdr:rowOff>0</xdr:rowOff>
    </xdr:from>
    <xdr:to>
      <xdr:col>18</xdr:col>
      <xdr:colOff>379640</xdr:colOff>
      <xdr:row>337</xdr:row>
      <xdr:rowOff>163285</xdr:rowOff>
    </xdr:to>
    <xdr:sp macro="" textlink="">
      <xdr:nvSpPr>
        <xdr:cNvPr id="91" name="Texto 29"/>
        <xdr:cNvSpPr txBox="1">
          <a:spLocks noChangeArrowheads="1"/>
        </xdr:cNvSpPr>
      </xdr:nvSpPr>
      <xdr:spPr bwMode="auto">
        <a:xfrm>
          <a:off x="9886950" y="39033450"/>
          <a:ext cx="1094015" cy="1632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05/08/2016</a:t>
          </a:r>
        </a:p>
      </xdr:txBody>
    </xdr:sp>
    <xdr:clientData/>
  </xdr:twoCellAnchor>
  <xdr:twoCellAnchor>
    <xdr:from>
      <xdr:col>17</xdr:col>
      <xdr:colOff>133350</xdr:colOff>
      <xdr:row>203</xdr:row>
      <xdr:rowOff>77645</xdr:rowOff>
    </xdr:from>
    <xdr:to>
      <xdr:col>18</xdr:col>
      <xdr:colOff>400051</xdr:colOff>
      <xdr:row>204</xdr:row>
      <xdr:rowOff>114300</xdr:rowOff>
    </xdr:to>
    <xdr:sp macro="" textlink="">
      <xdr:nvSpPr>
        <xdr:cNvPr id="92" name="Texto 12"/>
        <xdr:cNvSpPr txBox="1">
          <a:spLocks noChangeArrowheads="1"/>
        </xdr:cNvSpPr>
      </xdr:nvSpPr>
      <xdr:spPr bwMode="auto">
        <a:xfrm>
          <a:off x="10267950" y="8945420"/>
          <a:ext cx="733426" cy="2271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          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2 DE 6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334735</xdr:colOff>
      <xdr:row>201</xdr:row>
      <xdr:rowOff>170089</xdr:rowOff>
    </xdr:from>
    <xdr:to>
      <xdr:col>18</xdr:col>
      <xdr:colOff>447675</xdr:colOff>
      <xdr:row>202</xdr:row>
      <xdr:rowOff>142874</xdr:rowOff>
    </xdr:to>
    <xdr:sp macro="" textlink="">
      <xdr:nvSpPr>
        <xdr:cNvPr id="93" name="Texto 29"/>
        <xdr:cNvSpPr txBox="1">
          <a:spLocks noChangeArrowheads="1"/>
        </xdr:cNvSpPr>
      </xdr:nvSpPr>
      <xdr:spPr bwMode="auto">
        <a:xfrm>
          <a:off x="10040710" y="8656864"/>
          <a:ext cx="1008290" cy="1632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05/09/2016</a:t>
          </a:r>
        </a:p>
      </xdr:txBody>
    </xdr:sp>
    <xdr:clientData/>
  </xdr:twoCellAnchor>
  <xdr:twoCellAnchor>
    <xdr:from>
      <xdr:col>1</xdr:col>
      <xdr:colOff>57149</xdr:colOff>
      <xdr:row>196</xdr:row>
      <xdr:rowOff>38101</xdr:rowOff>
    </xdr:from>
    <xdr:to>
      <xdr:col>13</xdr:col>
      <xdr:colOff>66675</xdr:colOff>
      <xdr:row>200</xdr:row>
      <xdr:rowOff>47625</xdr:rowOff>
    </xdr:to>
    <xdr:sp macro="" textlink="">
      <xdr:nvSpPr>
        <xdr:cNvPr id="94" name="Texto 27"/>
        <xdr:cNvSpPr txBox="1">
          <a:spLocks noChangeArrowheads="1"/>
        </xdr:cNvSpPr>
      </xdr:nvSpPr>
      <xdr:spPr bwMode="auto">
        <a:xfrm>
          <a:off x="104774" y="7572376"/>
          <a:ext cx="7905751" cy="771524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285753</xdr:colOff>
      <xdr:row>196</xdr:row>
      <xdr:rowOff>47625</xdr:rowOff>
    </xdr:from>
    <xdr:to>
      <xdr:col>18</xdr:col>
      <xdr:colOff>523876</xdr:colOff>
      <xdr:row>200</xdr:row>
      <xdr:rowOff>57150</xdr:rowOff>
    </xdr:to>
    <xdr:pic>
      <xdr:nvPicPr>
        <xdr:cNvPr id="95" name="9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3" y="7581900"/>
          <a:ext cx="3295648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184</xdr:row>
      <xdr:rowOff>129382</xdr:rowOff>
    </xdr:from>
    <xdr:to>
      <xdr:col>5</xdr:col>
      <xdr:colOff>665912</xdr:colOff>
      <xdr:row>187</xdr:row>
      <xdr:rowOff>123825</xdr:rowOff>
    </xdr:to>
    <xdr:sp macro="" textlink="">
      <xdr:nvSpPr>
        <xdr:cNvPr id="96" name="Texto 62"/>
        <xdr:cNvSpPr txBox="1">
          <a:spLocks noChangeArrowheads="1"/>
        </xdr:cNvSpPr>
      </xdr:nvSpPr>
      <xdr:spPr bwMode="auto">
        <a:xfrm>
          <a:off x="47625" y="5377657"/>
          <a:ext cx="3399587" cy="5659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67735</xdr:colOff>
      <xdr:row>191</xdr:row>
      <xdr:rowOff>133350</xdr:rowOff>
    </xdr:from>
    <xdr:to>
      <xdr:col>7</xdr:col>
      <xdr:colOff>676274</xdr:colOff>
      <xdr:row>194</xdr:row>
      <xdr:rowOff>142875</xdr:rowOff>
    </xdr:to>
    <xdr:sp macro="" textlink="">
      <xdr:nvSpPr>
        <xdr:cNvPr id="97" name="Texto 63"/>
        <xdr:cNvSpPr txBox="1">
          <a:spLocks noChangeArrowheads="1"/>
        </xdr:cNvSpPr>
      </xdr:nvSpPr>
      <xdr:spPr bwMode="auto">
        <a:xfrm>
          <a:off x="2287060" y="6715125"/>
          <a:ext cx="2570689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63885</xdr:colOff>
      <xdr:row>184</xdr:row>
      <xdr:rowOff>95251</xdr:rowOff>
    </xdr:from>
    <xdr:to>
      <xdr:col>18</xdr:col>
      <xdr:colOff>534494</xdr:colOff>
      <xdr:row>187</xdr:row>
      <xdr:rowOff>133351</xdr:rowOff>
    </xdr:to>
    <xdr:sp macro="" textlink="">
      <xdr:nvSpPr>
        <xdr:cNvPr id="98" name="Texto 39"/>
        <xdr:cNvSpPr txBox="1">
          <a:spLocks noChangeArrowheads="1"/>
        </xdr:cNvSpPr>
      </xdr:nvSpPr>
      <xdr:spPr bwMode="auto">
        <a:xfrm>
          <a:off x="8579235" y="5343526"/>
          <a:ext cx="2556584" cy="60960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371475</xdr:colOff>
      <xdr:row>184</xdr:row>
      <xdr:rowOff>163250</xdr:rowOff>
    </xdr:from>
    <xdr:to>
      <xdr:col>11</xdr:col>
      <xdr:colOff>503804</xdr:colOff>
      <xdr:row>187</xdr:row>
      <xdr:rowOff>123825</xdr:rowOff>
    </xdr:to>
    <xdr:sp macro="" textlink="">
      <xdr:nvSpPr>
        <xdr:cNvPr id="99" name="Texto 39"/>
        <xdr:cNvSpPr txBox="1">
          <a:spLocks noChangeArrowheads="1"/>
        </xdr:cNvSpPr>
      </xdr:nvSpPr>
      <xdr:spPr bwMode="auto">
        <a:xfrm>
          <a:off x="4552950" y="5411525"/>
          <a:ext cx="2980304" cy="5320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324909</xdr:colOff>
      <xdr:row>192</xdr:row>
      <xdr:rowOff>0</xdr:rowOff>
    </xdr:from>
    <xdr:to>
      <xdr:col>15</xdr:col>
      <xdr:colOff>231301</xdr:colOff>
      <xdr:row>194</xdr:row>
      <xdr:rowOff>123825</xdr:rowOff>
    </xdr:to>
    <xdr:sp macro="" textlink="" fLocksText="0">
      <xdr:nvSpPr>
        <xdr:cNvPr id="100" name="Text Box 14"/>
        <xdr:cNvSpPr txBox="1">
          <a:spLocks noChangeArrowheads="1"/>
        </xdr:cNvSpPr>
      </xdr:nvSpPr>
      <xdr:spPr bwMode="auto">
        <a:xfrm>
          <a:off x="6830484" y="6772275"/>
          <a:ext cx="256386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122765</xdr:colOff>
      <xdr:row>315</xdr:row>
      <xdr:rowOff>179122</xdr:rowOff>
    </xdr:from>
    <xdr:to>
      <xdr:col>5</xdr:col>
      <xdr:colOff>447675</xdr:colOff>
      <xdr:row>319</xdr:row>
      <xdr:rowOff>180974</xdr:rowOff>
    </xdr:to>
    <xdr:sp macro="" textlink="">
      <xdr:nvSpPr>
        <xdr:cNvPr id="101" name="Texto 62"/>
        <xdr:cNvSpPr txBox="1">
          <a:spLocks noChangeArrowheads="1"/>
        </xdr:cNvSpPr>
      </xdr:nvSpPr>
      <xdr:spPr bwMode="auto">
        <a:xfrm>
          <a:off x="46565" y="35021572"/>
          <a:ext cx="3182410" cy="7638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47626</xdr:colOff>
      <xdr:row>324</xdr:row>
      <xdr:rowOff>114300</xdr:rowOff>
    </xdr:from>
    <xdr:to>
      <xdr:col>7</xdr:col>
      <xdr:colOff>723900</xdr:colOff>
      <xdr:row>328</xdr:row>
      <xdr:rowOff>85725</xdr:rowOff>
    </xdr:to>
    <xdr:sp macro="" textlink="">
      <xdr:nvSpPr>
        <xdr:cNvPr id="102" name="Texto 63"/>
        <xdr:cNvSpPr txBox="1">
          <a:spLocks noChangeArrowheads="1"/>
        </xdr:cNvSpPr>
      </xdr:nvSpPr>
      <xdr:spPr bwMode="auto">
        <a:xfrm>
          <a:off x="2266951" y="36671250"/>
          <a:ext cx="2638424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5675</xdr:colOff>
      <xdr:row>314</xdr:row>
      <xdr:rowOff>106890</xdr:rowOff>
    </xdr:from>
    <xdr:to>
      <xdr:col>18</xdr:col>
      <xdr:colOff>308885</xdr:colOff>
      <xdr:row>318</xdr:row>
      <xdr:rowOff>178254</xdr:rowOff>
    </xdr:to>
    <xdr:sp macro="" textlink="">
      <xdr:nvSpPr>
        <xdr:cNvPr id="103" name="Texto 39"/>
        <xdr:cNvSpPr txBox="1">
          <a:spLocks noChangeArrowheads="1"/>
        </xdr:cNvSpPr>
      </xdr:nvSpPr>
      <xdr:spPr bwMode="auto">
        <a:xfrm>
          <a:off x="8521025" y="34758840"/>
          <a:ext cx="2389185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82548</xdr:colOff>
      <xdr:row>314</xdr:row>
      <xdr:rowOff>136789</xdr:rowOff>
    </xdr:from>
    <xdr:to>
      <xdr:col>11</xdr:col>
      <xdr:colOff>228599</xdr:colOff>
      <xdr:row>318</xdr:row>
      <xdr:rowOff>152400</xdr:rowOff>
    </xdr:to>
    <xdr:sp macro="" textlink="">
      <xdr:nvSpPr>
        <xdr:cNvPr id="104" name="Texto 39"/>
        <xdr:cNvSpPr txBox="1">
          <a:spLocks noChangeArrowheads="1"/>
        </xdr:cNvSpPr>
      </xdr:nvSpPr>
      <xdr:spPr bwMode="auto">
        <a:xfrm>
          <a:off x="4264023" y="34788739"/>
          <a:ext cx="2994026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17</xdr:col>
      <xdr:colOff>285750</xdr:colOff>
      <xdr:row>303</xdr:row>
      <xdr:rowOff>20494</xdr:rowOff>
    </xdr:from>
    <xdr:to>
      <xdr:col>18</xdr:col>
      <xdr:colOff>409576</xdr:colOff>
      <xdr:row>303</xdr:row>
      <xdr:rowOff>171449</xdr:rowOff>
    </xdr:to>
    <xdr:sp macro="" textlink="">
      <xdr:nvSpPr>
        <xdr:cNvPr id="105" name="Texto 12"/>
        <xdr:cNvSpPr txBox="1">
          <a:spLocks noChangeArrowheads="1"/>
        </xdr:cNvSpPr>
      </xdr:nvSpPr>
      <xdr:spPr bwMode="auto">
        <a:xfrm>
          <a:off x="10420350" y="31672069"/>
          <a:ext cx="590551" cy="1509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4 DE 6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10</xdr:col>
      <xdr:colOff>295275</xdr:colOff>
      <xdr:row>324</xdr:row>
      <xdr:rowOff>180976</xdr:rowOff>
    </xdr:from>
    <xdr:to>
      <xdr:col>15</xdr:col>
      <xdr:colOff>57150</xdr:colOff>
      <xdr:row>328</xdr:row>
      <xdr:rowOff>38100</xdr:rowOff>
    </xdr:to>
    <xdr:sp macro="" textlink="" fLocksText="0">
      <xdr:nvSpPr>
        <xdr:cNvPr id="106" name="Text Box 14"/>
        <xdr:cNvSpPr txBox="1">
          <a:spLocks noChangeArrowheads="1"/>
        </xdr:cNvSpPr>
      </xdr:nvSpPr>
      <xdr:spPr bwMode="auto">
        <a:xfrm>
          <a:off x="6800850" y="36737926"/>
          <a:ext cx="2419350" cy="619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0</xdr:colOff>
      <xdr:row>295</xdr:row>
      <xdr:rowOff>47625</xdr:rowOff>
    </xdr:from>
    <xdr:to>
      <xdr:col>14</xdr:col>
      <xdr:colOff>152399</xdr:colOff>
      <xdr:row>298</xdr:row>
      <xdr:rowOff>66675</xdr:rowOff>
    </xdr:to>
    <xdr:sp macro="" textlink="">
      <xdr:nvSpPr>
        <xdr:cNvPr id="107" name="Texto 27"/>
        <xdr:cNvSpPr txBox="1">
          <a:spLocks noChangeArrowheads="1"/>
        </xdr:cNvSpPr>
      </xdr:nvSpPr>
      <xdr:spPr bwMode="auto">
        <a:xfrm>
          <a:off x="0" y="30175200"/>
          <a:ext cx="8667749" cy="5905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295276</xdr:colOff>
      <xdr:row>295</xdr:row>
      <xdr:rowOff>47625</xdr:rowOff>
    </xdr:from>
    <xdr:to>
      <xdr:col>19</xdr:col>
      <xdr:colOff>28576</xdr:colOff>
      <xdr:row>299</xdr:row>
      <xdr:rowOff>57150</xdr:rowOff>
    </xdr:to>
    <xdr:pic>
      <xdr:nvPicPr>
        <xdr:cNvPr id="108" name="107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6" y="30175200"/>
          <a:ext cx="2933700" cy="771525"/>
        </a:xfrm>
        <a:prstGeom prst="rect">
          <a:avLst/>
        </a:prstGeom>
        <a:noFill/>
      </xdr:spPr>
    </xdr:pic>
    <xdr:clientData/>
  </xdr:twoCellAnchor>
  <xdr:twoCellAnchor>
    <xdr:from>
      <xdr:col>16</xdr:col>
      <xdr:colOff>390525</xdr:colOff>
      <xdr:row>302</xdr:row>
      <xdr:rowOff>19050</xdr:rowOff>
    </xdr:from>
    <xdr:to>
      <xdr:col>18</xdr:col>
      <xdr:colOff>474890</xdr:colOff>
      <xdr:row>302</xdr:row>
      <xdr:rowOff>180975</xdr:rowOff>
    </xdr:to>
    <xdr:sp macro="" textlink="">
      <xdr:nvSpPr>
        <xdr:cNvPr id="109" name="Texto 29"/>
        <xdr:cNvSpPr txBox="1">
          <a:spLocks noChangeArrowheads="1"/>
        </xdr:cNvSpPr>
      </xdr:nvSpPr>
      <xdr:spPr bwMode="auto">
        <a:xfrm>
          <a:off x="10096500" y="31480125"/>
          <a:ext cx="97971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05/09/2016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390</xdr:row>
      <xdr:rowOff>24607</xdr:rowOff>
    </xdr:from>
    <xdr:to>
      <xdr:col>4</xdr:col>
      <xdr:colOff>324910</xdr:colOff>
      <xdr:row>392</xdr:row>
      <xdr:rowOff>102660</xdr:rowOff>
    </xdr:to>
    <xdr:sp macro="" textlink="">
      <xdr:nvSpPr>
        <xdr:cNvPr id="2" name="Texto 62"/>
        <xdr:cNvSpPr txBox="1">
          <a:spLocks noChangeArrowheads="1"/>
        </xdr:cNvSpPr>
      </xdr:nvSpPr>
      <xdr:spPr bwMode="auto">
        <a:xfrm>
          <a:off x="219075" y="103694707"/>
          <a:ext cx="264901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1257567</xdr:colOff>
      <xdr:row>395</xdr:row>
      <xdr:rowOff>74085</xdr:rowOff>
    </xdr:from>
    <xdr:to>
      <xdr:col>7</xdr:col>
      <xdr:colOff>123032</xdr:colOff>
      <xdr:row>398</xdr:row>
      <xdr:rowOff>152400</xdr:rowOff>
    </xdr:to>
    <xdr:sp macro="" textlink="">
      <xdr:nvSpPr>
        <xdr:cNvPr id="3" name="Texto 63"/>
        <xdr:cNvSpPr txBox="1">
          <a:spLocks noChangeArrowheads="1"/>
        </xdr:cNvSpPr>
      </xdr:nvSpPr>
      <xdr:spPr bwMode="auto">
        <a:xfrm>
          <a:off x="2429142" y="104658585"/>
          <a:ext cx="2323040" cy="6498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390</xdr:row>
      <xdr:rowOff>0</xdr:rowOff>
    </xdr:from>
    <xdr:to>
      <xdr:col>18</xdr:col>
      <xdr:colOff>376620</xdr:colOff>
      <xdr:row>392</xdr:row>
      <xdr:rowOff>45510</xdr:rowOff>
    </xdr:to>
    <xdr:sp macro="" textlink="">
      <xdr:nvSpPr>
        <xdr:cNvPr id="4" name="Texto 39"/>
        <xdr:cNvSpPr txBox="1">
          <a:spLocks noChangeArrowheads="1"/>
        </xdr:cNvSpPr>
      </xdr:nvSpPr>
      <xdr:spPr bwMode="auto">
        <a:xfrm>
          <a:off x="8836410" y="103670100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750358</xdr:colOff>
      <xdr:row>390</xdr:row>
      <xdr:rowOff>35986</xdr:rowOff>
    </xdr:from>
    <xdr:to>
      <xdr:col>10</xdr:col>
      <xdr:colOff>410634</xdr:colOff>
      <xdr:row>392</xdr:row>
      <xdr:rowOff>83610</xdr:rowOff>
    </xdr:to>
    <xdr:sp macro="" textlink="">
      <xdr:nvSpPr>
        <xdr:cNvPr id="5" name="Texto 39"/>
        <xdr:cNvSpPr txBox="1">
          <a:spLocks noChangeArrowheads="1"/>
        </xdr:cNvSpPr>
      </xdr:nvSpPr>
      <xdr:spPr bwMode="auto">
        <a:xfrm>
          <a:off x="3969808" y="103706086"/>
          <a:ext cx="340360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SINDICO  MUNICIPAL</a:t>
          </a:r>
        </a:p>
      </xdr:txBody>
    </xdr:sp>
    <xdr:clientData/>
  </xdr:twoCellAnchor>
  <xdr:twoCellAnchor>
    <xdr:from>
      <xdr:col>10</xdr:col>
      <xdr:colOff>134410</xdr:colOff>
      <xdr:row>395</xdr:row>
      <xdr:rowOff>19051</xdr:rowOff>
    </xdr:from>
    <xdr:to>
      <xdr:col>14</xdr:col>
      <xdr:colOff>229660</xdr:colOff>
      <xdr:row>398</xdr:row>
      <xdr:rowOff>180975</xdr:rowOff>
    </xdr:to>
    <xdr:sp macro="" textlink="" fLocksText="0">
      <xdr:nvSpPr>
        <xdr:cNvPr id="6" name="Text Box 14"/>
        <xdr:cNvSpPr txBox="1">
          <a:spLocks noChangeArrowheads="1"/>
        </xdr:cNvSpPr>
      </xdr:nvSpPr>
      <xdr:spPr bwMode="auto">
        <a:xfrm>
          <a:off x="7097185" y="104603551"/>
          <a:ext cx="1905000" cy="7334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171450</xdr:colOff>
      <xdr:row>377</xdr:row>
      <xdr:rowOff>20494</xdr:rowOff>
    </xdr:from>
    <xdr:to>
      <xdr:col>18</xdr:col>
      <xdr:colOff>399722</xdr:colOff>
      <xdr:row>378</xdr:row>
      <xdr:rowOff>19049</xdr:rowOff>
    </xdr:to>
    <xdr:sp macro="" textlink="">
      <xdr:nvSpPr>
        <xdr:cNvPr id="7" name="Texto 12"/>
        <xdr:cNvSpPr txBox="1">
          <a:spLocks noChangeArrowheads="1"/>
        </xdr:cNvSpPr>
      </xdr:nvSpPr>
      <xdr:spPr bwMode="auto">
        <a:xfrm>
          <a:off x="10229850" y="99204319"/>
          <a:ext cx="666422" cy="1890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 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14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76200</xdr:colOff>
      <xdr:row>375</xdr:row>
      <xdr:rowOff>151041</xdr:rowOff>
    </xdr:from>
    <xdr:to>
      <xdr:col>18</xdr:col>
      <xdr:colOff>342900</xdr:colOff>
      <xdr:row>376</xdr:row>
      <xdr:rowOff>152401</xdr:rowOff>
    </xdr:to>
    <xdr:sp macro="" textlink="">
      <xdr:nvSpPr>
        <xdr:cNvPr id="8" name="Texto 29"/>
        <xdr:cNvSpPr txBox="1">
          <a:spLocks noChangeArrowheads="1"/>
        </xdr:cNvSpPr>
      </xdr:nvSpPr>
      <xdr:spPr bwMode="auto">
        <a:xfrm>
          <a:off x="9715500" y="98953866"/>
          <a:ext cx="1123950" cy="1918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05/07/2016</a:t>
          </a:r>
        </a:p>
      </xdr:txBody>
    </xdr:sp>
    <xdr:clientData/>
  </xdr:twoCellAnchor>
  <xdr:twoCellAnchor>
    <xdr:from>
      <xdr:col>0</xdr:col>
      <xdr:colOff>114300</xdr:colOff>
      <xdr:row>370</xdr:row>
      <xdr:rowOff>57150</xdr:rowOff>
    </xdr:from>
    <xdr:to>
      <xdr:col>12</xdr:col>
      <xdr:colOff>257175</xdr:colOff>
      <xdr:row>374</xdr:row>
      <xdr:rowOff>9525</xdr:rowOff>
    </xdr:to>
    <xdr:sp macro="" textlink="">
      <xdr:nvSpPr>
        <xdr:cNvPr id="9" name="Texto 27"/>
        <xdr:cNvSpPr txBox="1">
          <a:spLocks noChangeArrowheads="1"/>
        </xdr:cNvSpPr>
      </xdr:nvSpPr>
      <xdr:spPr bwMode="auto">
        <a:xfrm>
          <a:off x="114300" y="97907475"/>
          <a:ext cx="7991475" cy="71437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276225</xdr:colOff>
      <xdr:row>370</xdr:row>
      <xdr:rowOff>47625</xdr:rowOff>
    </xdr:from>
    <xdr:to>
      <xdr:col>18</xdr:col>
      <xdr:colOff>514350</xdr:colOff>
      <xdr:row>374</xdr:row>
      <xdr:rowOff>9525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97897950"/>
          <a:ext cx="2886075" cy="72390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195615</xdr:colOff>
      <xdr:row>547</xdr:row>
      <xdr:rowOff>87170</xdr:rowOff>
    </xdr:from>
    <xdr:to>
      <xdr:col>18</xdr:col>
      <xdr:colOff>390525</xdr:colOff>
      <xdr:row>548</xdr:row>
      <xdr:rowOff>76200</xdr:rowOff>
    </xdr:to>
    <xdr:sp macro="" textlink="">
      <xdr:nvSpPr>
        <xdr:cNvPr id="11" name="Texto 12"/>
        <xdr:cNvSpPr txBox="1">
          <a:spLocks noChangeArrowheads="1"/>
        </xdr:cNvSpPr>
      </xdr:nvSpPr>
      <xdr:spPr bwMode="auto">
        <a:xfrm>
          <a:off x="10254015" y="144724295"/>
          <a:ext cx="633060" cy="1795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20 DE 20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28575</xdr:colOff>
      <xdr:row>545</xdr:row>
      <xdr:rowOff>122465</xdr:rowOff>
    </xdr:from>
    <xdr:to>
      <xdr:col>18</xdr:col>
      <xdr:colOff>352425</xdr:colOff>
      <xdr:row>546</xdr:row>
      <xdr:rowOff>171450</xdr:rowOff>
    </xdr:to>
    <xdr:sp macro="" textlink="">
      <xdr:nvSpPr>
        <xdr:cNvPr id="12" name="Texto 29"/>
        <xdr:cNvSpPr txBox="1">
          <a:spLocks noChangeArrowheads="1"/>
        </xdr:cNvSpPr>
      </xdr:nvSpPr>
      <xdr:spPr bwMode="auto">
        <a:xfrm>
          <a:off x="9667875" y="144378590"/>
          <a:ext cx="1181100" cy="2394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FECHA: 05/07/2016</a:t>
          </a:r>
        </a:p>
      </xdr:txBody>
    </xdr:sp>
    <xdr:clientData/>
  </xdr:twoCellAnchor>
  <xdr:twoCellAnchor>
    <xdr:from>
      <xdr:col>1</xdr:col>
      <xdr:colOff>0</xdr:colOff>
      <xdr:row>564</xdr:row>
      <xdr:rowOff>24607</xdr:rowOff>
    </xdr:from>
    <xdr:to>
      <xdr:col>4</xdr:col>
      <xdr:colOff>324910</xdr:colOff>
      <xdr:row>566</xdr:row>
      <xdr:rowOff>102660</xdr:rowOff>
    </xdr:to>
    <xdr:sp macro="" textlink="">
      <xdr:nvSpPr>
        <xdr:cNvPr id="13" name="Texto 62"/>
        <xdr:cNvSpPr txBox="1">
          <a:spLocks noChangeArrowheads="1"/>
        </xdr:cNvSpPr>
      </xdr:nvSpPr>
      <xdr:spPr bwMode="auto">
        <a:xfrm>
          <a:off x="219075" y="149033707"/>
          <a:ext cx="264901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47892</xdr:colOff>
      <xdr:row>569</xdr:row>
      <xdr:rowOff>140760</xdr:rowOff>
    </xdr:from>
    <xdr:to>
      <xdr:col>7</xdr:col>
      <xdr:colOff>389732</xdr:colOff>
      <xdr:row>572</xdr:row>
      <xdr:rowOff>131235</xdr:rowOff>
    </xdr:to>
    <xdr:sp macro="" textlink="">
      <xdr:nvSpPr>
        <xdr:cNvPr id="14" name="Texto 63"/>
        <xdr:cNvSpPr txBox="1">
          <a:spLocks noChangeArrowheads="1"/>
        </xdr:cNvSpPr>
      </xdr:nvSpPr>
      <xdr:spPr bwMode="auto">
        <a:xfrm>
          <a:off x="2591067" y="150102360"/>
          <a:ext cx="2427815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564</xdr:row>
      <xdr:rowOff>0</xdr:rowOff>
    </xdr:from>
    <xdr:to>
      <xdr:col>18</xdr:col>
      <xdr:colOff>376620</xdr:colOff>
      <xdr:row>566</xdr:row>
      <xdr:rowOff>45510</xdr:rowOff>
    </xdr:to>
    <xdr:sp macro="" textlink="">
      <xdr:nvSpPr>
        <xdr:cNvPr id="15" name="Texto 39"/>
        <xdr:cNvSpPr txBox="1">
          <a:spLocks noChangeArrowheads="1"/>
        </xdr:cNvSpPr>
      </xdr:nvSpPr>
      <xdr:spPr bwMode="auto">
        <a:xfrm>
          <a:off x="8836410" y="149009100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750358</xdr:colOff>
      <xdr:row>564</xdr:row>
      <xdr:rowOff>35986</xdr:rowOff>
    </xdr:from>
    <xdr:to>
      <xdr:col>10</xdr:col>
      <xdr:colOff>410634</xdr:colOff>
      <xdr:row>566</xdr:row>
      <xdr:rowOff>83610</xdr:rowOff>
    </xdr:to>
    <xdr:sp macro="" textlink="">
      <xdr:nvSpPr>
        <xdr:cNvPr id="16" name="Texto 39"/>
        <xdr:cNvSpPr txBox="1">
          <a:spLocks noChangeArrowheads="1"/>
        </xdr:cNvSpPr>
      </xdr:nvSpPr>
      <xdr:spPr bwMode="auto">
        <a:xfrm>
          <a:off x="3969808" y="149045086"/>
          <a:ext cx="340360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134410</xdr:colOff>
      <xdr:row>569</xdr:row>
      <xdr:rowOff>104775</xdr:rowOff>
    </xdr:from>
    <xdr:to>
      <xdr:col>14</xdr:col>
      <xdr:colOff>229660</xdr:colOff>
      <xdr:row>573</xdr:row>
      <xdr:rowOff>161925</xdr:rowOff>
    </xdr:to>
    <xdr:sp macro="" textlink="" fLocksText="0">
      <xdr:nvSpPr>
        <xdr:cNvPr id="17" name="Text Box 14"/>
        <xdr:cNvSpPr txBox="1">
          <a:spLocks noChangeArrowheads="1"/>
        </xdr:cNvSpPr>
      </xdr:nvSpPr>
      <xdr:spPr bwMode="auto">
        <a:xfrm>
          <a:off x="7097185" y="150066375"/>
          <a:ext cx="1905000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19051</xdr:colOff>
      <xdr:row>540</xdr:row>
      <xdr:rowOff>38100</xdr:rowOff>
    </xdr:from>
    <xdr:to>
      <xdr:col>12</xdr:col>
      <xdr:colOff>171450</xdr:colOff>
      <xdr:row>544</xdr:row>
      <xdr:rowOff>19051</xdr:rowOff>
    </xdr:to>
    <xdr:sp macro="" textlink="">
      <xdr:nvSpPr>
        <xdr:cNvPr id="18" name="Texto 27"/>
        <xdr:cNvSpPr txBox="1">
          <a:spLocks noChangeArrowheads="1"/>
        </xdr:cNvSpPr>
      </xdr:nvSpPr>
      <xdr:spPr bwMode="auto">
        <a:xfrm>
          <a:off x="238126" y="143341725"/>
          <a:ext cx="7781924" cy="742951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85724</xdr:colOff>
      <xdr:row>540</xdr:row>
      <xdr:rowOff>38100</xdr:rowOff>
    </xdr:from>
    <xdr:to>
      <xdr:col>18</xdr:col>
      <xdr:colOff>466725</xdr:colOff>
      <xdr:row>544</xdr:row>
      <xdr:rowOff>47625</xdr:rowOff>
    </xdr:to>
    <xdr:pic>
      <xdr:nvPicPr>
        <xdr:cNvPr id="19" name="18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4" y="143341725"/>
          <a:ext cx="3028951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361950</xdr:colOff>
      <xdr:row>19</xdr:row>
      <xdr:rowOff>47625</xdr:rowOff>
    </xdr:from>
    <xdr:to>
      <xdr:col>4</xdr:col>
      <xdr:colOff>686860</xdr:colOff>
      <xdr:row>22</xdr:row>
      <xdr:rowOff>125678</xdr:rowOff>
    </xdr:to>
    <xdr:sp macro="" textlink="">
      <xdr:nvSpPr>
        <xdr:cNvPr id="20" name="Texto 62"/>
        <xdr:cNvSpPr txBox="1">
          <a:spLocks noChangeArrowheads="1"/>
        </xdr:cNvSpPr>
      </xdr:nvSpPr>
      <xdr:spPr bwMode="auto">
        <a:xfrm>
          <a:off x="581025" y="5715000"/>
          <a:ext cx="2639485" cy="6495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38367</xdr:colOff>
      <xdr:row>25</xdr:row>
      <xdr:rowOff>68528</xdr:rowOff>
    </xdr:from>
    <xdr:to>
      <xdr:col>7</xdr:col>
      <xdr:colOff>237332</xdr:colOff>
      <xdr:row>28</xdr:row>
      <xdr:rowOff>59003</xdr:rowOff>
    </xdr:to>
    <xdr:sp macro="" textlink="">
      <xdr:nvSpPr>
        <xdr:cNvPr id="21" name="Texto 63"/>
        <xdr:cNvSpPr txBox="1">
          <a:spLocks noChangeArrowheads="1"/>
        </xdr:cNvSpPr>
      </xdr:nvSpPr>
      <xdr:spPr bwMode="auto">
        <a:xfrm>
          <a:off x="2581542" y="6878903"/>
          <a:ext cx="228494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35310</xdr:colOff>
      <xdr:row>19</xdr:row>
      <xdr:rowOff>80168</xdr:rowOff>
    </xdr:from>
    <xdr:to>
      <xdr:col>18</xdr:col>
      <xdr:colOff>348045</xdr:colOff>
      <xdr:row>22</xdr:row>
      <xdr:rowOff>125678</xdr:rowOff>
    </xdr:to>
    <xdr:sp macro="" textlink="">
      <xdr:nvSpPr>
        <xdr:cNvPr id="22" name="Texto 39"/>
        <xdr:cNvSpPr txBox="1">
          <a:spLocks noChangeArrowheads="1"/>
        </xdr:cNvSpPr>
      </xdr:nvSpPr>
      <xdr:spPr bwMode="auto">
        <a:xfrm>
          <a:off x="8807835" y="5747543"/>
          <a:ext cx="2036760" cy="6170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283633</xdr:colOff>
      <xdr:row>19</xdr:row>
      <xdr:rowOff>78054</xdr:rowOff>
    </xdr:from>
    <xdr:to>
      <xdr:col>11</xdr:col>
      <xdr:colOff>182034</xdr:colOff>
      <xdr:row>22</xdr:row>
      <xdr:rowOff>125678</xdr:rowOff>
    </xdr:to>
    <xdr:sp macro="" textlink="">
      <xdr:nvSpPr>
        <xdr:cNvPr id="23" name="Texto 39"/>
        <xdr:cNvSpPr txBox="1">
          <a:spLocks noChangeArrowheads="1"/>
        </xdr:cNvSpPr>
      </xdr:nvSpPr>
      <xdr:spPr bwMode="auto">
        <a:xfrm>
          <a:off x="4265083" y="5745429"/>
          <a:ext cx="3460751" cy="6191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143935</xdr:colOff>
      <xdr:row>25</xdr:row>
      <xdr:rowOff>182828</xdr:rowOff>
    </xdr:from>
    <xdr:to>
      <xdr:col>14</xdr:col>
      <xdr:colOff>239185</xdr:colOff>
      <xdr:row>29</xdr:row>
      <xdr:rowOff>0</xdr:rowOff>
    </xdr:to>
    <xdr:sp macro="" textlink="" fLocksText="0">
      <xdr:nvSpPr>
        <xdr:cNvPr id="24" name="Text Box 14"/>
        <xdr:cNvSpPr txBox="1">
          <a:spLocks noChangeArrowheads="1"/>
        </xdr:cNvSpPr>
      </xdr:nvSpPr>
      <xdr:spPr bwMode="auto">
        <a:xfrm>
          <a:off x="7106710" y="6993203"/>
          <a:ext cx="1905000" cy="5791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276225</xdr:colOff>
      <xdr:row>7</xdr:row>
      <xdr:rowOff>47625</xdr:rowOff>
    </xdr:from>
    <xdr:to>
      <xdr:col>18</xdr:col>
      <xdr:colOff>146957</xdr:colOff>
      <xdr:row>8</xdr:row>
      <xdr:rowOff>19242</xdr:rowOff>
    </xdr:to>
    <xdr:sp macro="" textlink="">
      <xdr:nvSpPr>
        <xdr:cNvPr id="25" name="Texto 12"/>
        <xdr:cNvSpPr txBox="1">
          <a:spLocks noChangeArrowheads="1"/>
        </xdr:cNvSpPr>
      </xdr:nvSpPr>
      <xdr:spPr bwMode="auto">
        <a:xfrm>
          <a:off x="9915525" y="1381125"/>
          <a:ext cx="727982" cy="16211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ysClr val="windowText" lastClr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ysClr val="windowText" lastClr="000000"/>
              </a:solidFill>
              <a:latin typeface="+mn-lt"/>
              <a:cs typeface="Times New Roman"/>
            </a:rPr>
            <a:t> 1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200025</xdr:colOff>
      <xdr:row>6</xdr:row>
      <xdr:rowOff>28574</xdr:rowOff>
    </xdr:from>
    <xdr:to>
      <xdr:col>18</xdr:col>
      <xdr:colOff>190499</xdr:colOff>
      <xdr:row>6</xdr:row>
      <xdr:rowOff>161925</xdr:rowOff>
    </xdr:to>
    <xdr:sp macro="" textlink="">
      <xdr:nvSpPr>
        <xdr:cNvPr id="26" name="Texto 29"/>
        <xdr:cNvSpPr txBox="1">
          <a:spLocks noChangeArrowheads="1"/>
        </xdr:cNvSpPr>
      </xdr:nvSpPr>
      <xdr:spPr bwMode="auto">
        <a:xfrm>
          <a:off x="9344025" y="1171574"/>
          <a:ext cx="1343024" cy="13335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05/08/2016</a:t>
          </a: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12</xdr:col>
      <xdr:colOff>219075</xdr:colOff>
      <xdr:row>4</xdr:row>
      <xdr:rowOff>133350</xdr:rowOff>
    </xdr:to>
    <xdr:sp macro="" textlink="">
      <xdr:nvSpPr>
        <xdr:cNvPr id="27" name="Texto 27"/>
        <xdr:cNvSpPr txBox="1">
          <a:spLocks noChangeArrowheads="1"/>
        </xdr:cNvSpPr>
      </xdr:nvSpPr>
      <xdr:spPr bwMode="auto">
        <a:xfrm>
          <a:off x="95250" y="28575"/>
          <a:ext cx="7972425" cy="86677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152400</xdr:colOff>
      <xdr:row>0</xdr:row>
      <xdr:rowOff>66675</xdr:rowOff>
    </xdr:from>
    <xdr:to>
      <xdr:col>18</xdr:col>
      <xdr:colOff>495300</xdr:colOff>
      <xdr:row>4</xdr:row>
      <xdr:rowOff>76200</xdr:rowOff>
    </xdr:to>
    <xdr:pic>
      <xdr:nvPicPr>
        <xdr:cNvPr id="28" name="27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6675"/>
          <a:ext cx="2990850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418</xdr:row>
      <xdr:rowOff>24607</xdr:rowOff>
    </xdr:from>
    <xdr:to>
      <xdr:col>4</xdr:col>
      <xdr:colOff>324910</xdr:colOff>
      <xdr:row>420</xdr:row>
      <xdr:rowOff>102660</xdr:rowOff>
    </xdr:to>
    <xdr:sp macro="" textlink="">
      <xdr:nvSpPr>
        <xdr:cNvPr id="29" name="Texto 62"/>
        <xdr:cNvSpPr txBox="1">
          <a:spLocks noChangeArrowheads="1"/>
        </xdr:cNvSpPr>
      </xdr:nvSpPr>
      <xdr:spPr bwMode="auto">
        <a:xfrm>
          <a:off x="219075" y="110838457"/>
          <a:ext cx="264901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1314717</xdr:colOff>
      <xdr:row>423</xdr:row>
      <xdr:rowOff>159810</xdr:rowOff>
    </xdr:from>
    <xdr:to>
      <xdr:col>7</xdr:col>
      <xdr:colOff>180182</xdr:colOff>
      <xdr:row>426</xdr:row>
      <xdr:rowOff>150285</xdr:rowOff>
    </xdr:to>
    <xdr:sp macro="" textlink="">
      <xdr:nvSpPr>
        <xdr:cNvPr id="30" name="Texto 63"/>
        <xdr:cNvSpPr txBox="1">
          <a:spLocks noChangeArrowheads="1"/>
        </xdr:cNvSpPr>
      </xdr:nvSpPr>
      <xdr:spPr bwMode="auto">
        <a:xfrm>
          <a:off x="2486292" y="111926160"/>
          <a:ext cx="232304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418</xdr:row>
      <xdr:rowOff>0</xdr:rowOff>
    </xdr:from>
    <xdr:to>
      <xdr:col>18</xdr:col>
      <xdr:colOff>376620</xdr:colOff>
      <xdr:row>420</xdr:row>
      <xdr:rowOff>45510</xdr:rowOff>
    </xdr:to>
    <xdr:sp macro="" textlink="">
      <xdr:nvSpPr>
        <xdr:cNvPr id="31" name="Texto 39"/>
        <xdr:cNvSpPr txBox="1">
          <a:spLocks noChangeArrowheads="1"/>
        </xdr:cNvSpPr>
      </xdr:nvSpPr>
      <xdr:spPr bwMode="auto">
        <a:xfrm>
          <a:off x="8836410" y="110813850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750358</xdr:colOff>
      <xdr:row>418</xdr:row>
      <xdr:rowOff>35986</xdr:rowOff>
    </xdr:from>
    <xdr:to>
      <xdr:col>10</xdr:col>
      <xdr:colOff>410634</xdr:colOff>
      <xdr:row>420</xdr:row>
      <xdr:rowOff>83610</xdr:rowOff>
    </xdr:to>
    <xdr:sp macro="" textlink="">
      <xdr:nvSpPr>
        <xdr:cNvPr id="32" name="Texto 39"/>
        <xdr:cNvSpPr txBox="1">
          <a:spLocks noChangeArrowheads="1"/>
        </xdr:cNvSpPr>
      </xdr:nvSpPr>
      <xdr:spPr bwMode="auto">
        <a:xfrm>
          <a:off x="3969808" y="110849836"/>
          <a:ext cx="340360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134410</xdr:colOff>
      <xdr:row>423</xdr:row>
      <xdr:rowOff>104776</xdr:rowOff>
    </xdr:from>
    <xdr:to>
      <xdr:col>14</xdr:col>
      <xdr:colOff>229660</xdr:colOff>
      <xdr:row>426</xdr:row>
      <xdr:rowOff>161926</xdr:rowOff>
    </xdr:to>
    <xdr:sp macro="" textlink="" fLocksText="0">
      <xdr:nvSpPr>
        <xdr:cNvPr id="33" name="Text Box 14"/>
        <xdr:cNvSpPr txBox="1">
          <a:spLocks noChangeArrowheads="1"/>
        </xdr:cNvSpPr>
      </xdr:nvSpPr>
      <xdr:spPr bwMode="auto">
        <a:xfrm>
          <a:off x="7097185" y="111871126"/>
          <a:ext cx="190500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406</xdr:row>
      <xdr:rowOff>20495</xdr:rowOff>
    </xdr:from>
    <xdr:to>
      <xdr:col>18</xdr:col>
      <xdr:colOff>399722</xdr:colOff>
      <xdr:row>406</xdr:row>
      <xdr:rowOff>173087</xdr:rowOff>
    </xdr:to>
    <xdr:sp macro="" textlink="">
      <xdr:nvSpPr>
        <xdr:cNvPr id="34" name="Texto 12"/>
        <xdr:cNvSpPr txBox="1">
          <a:spLocks noChangeArrowheads="1"/>
        </xdr:cNvSpPr>
      </xdr:nvSpPr>
      <xdr:spPr bwMode="auto">
        <a:xfrm>
          <a:off x="10282590" y="106700495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15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76200</xdr:colOff>
      <xdr:row>404</xdr:row>
      <xdr:rowOff>151041</xdr:rowOff>
    </xdr:from>
    <xdr:to>
      <xdr:col>18</xdr:col>
      <xdr:colOff>342900</xdr:colOff>
      <xdr:row>405</xdr:row>
      <xdr:rowOff>152401</xdr:rowOff>
    </xdr:to>
    <xdr:sp macro="" textlink="">
      <xdr:nvSpPr>
        <xdr:cNvPr id="35" name="Texto 29"/>
        <xdr:cNvSpPr txBox="1">
          <a:spLocks noChangeArrowheads="1"/>
        </xdr:cNvSpPr>
      </xdr:nvSpPr>
      <xdr:spPr bwMode="auto">
        <a:xfrm>
          <a:off x="9715500" y="106450041"/>
          <a:ext cx="1123950" cy="1918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05/07/2016</a:t>
          </a:r>
        </a:p>
      </xdr:txBody>
    </xdr:sp>
    <xdr:clientData/>
  </xdr:twoCellAnchor>
  <xdr:twoCellAnchor>
    <xdr:from>
      <xdr:col>1</xdr:col>
      <xdr:colOff>9526</xdr:colOff>
      <xdr:row>399</xdr:row>
      <xdr:rowOff>66675</xdr:rowOff>
    </xdr:from>
    <xdr:to>
      <xdr:col>12</xdr:col>
      <xdr:colOff>276225</xdr:colOff>
      <xdr:row>402</xdr:row>
      <xdr:rowOff>133350</xdr:rowOff>
    </xdr:to>
    <xdr:sp macro="" textlink="">
      <xdr:nvSpPr>
        <xdr:cNvPr id="36" name="Texto 27"/>
        <xdr:cNvSpPr txBox="1">
          <a:spLocks noChangeArrowheads="1"/>
        </xdr:cNvSpPr>
      </xdr:nvSpPr>
      <xdr:spPr bwMode="auto">
        <a:xfrm>
          <a:off x="228601" y="105413175"/>
          <a:ext cx="7896224" cy="63817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257175</xdr:colOff>
      <xdr:row>399</xdr:row>
      <xdr:rowOff>66675</xdr:rowOff>
    </xdr:from>
    <xdr:to>
      <xdr:col>19</xdr:col>
      <xdr:colOff>47625</xdr:colOff>
      <xdr:row>403</xdr:row>
      <xdr:rowOff>9525</xdr:rowOff>
    </xdr:to>
    <xdr:pic>
      <xdr:nvPicPr>
        <xdr:cNvPr id="37" name="36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105413175"/>
          <a:ext cx="2971800" cy="70485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161925</xdr:colOff>
      <xdr:row>516</xdr:row>
      <xdr:rowOff>125270</xdr:rowOff>
    </xdr:from>
    <xdr:to>
      <xdr:col>18</xdr:col>
      <xdr:colOff>457200</xdr:colOff>
      <xdr:row>518</xdr:row>
      <xdr:rowOff>19050</xdr:rowOff>
    </xdr:to>
    <xdr:sp macro="" textlink="">
      <xdr:nvSpPr>
        <xdr:cNvPr id="38" name="Texto 12"/>
        <xdr:cNvSpPr txBox="1">
          <a:spLocks noChangeArrowheads="1"/>
        </xdr:cNvSpPr>
      </xdr:nvSpPr>
      <xdr:spPr bwMode="auto">
        <a:xfrm>
          <a:off x="10220325" y="137142395"/>
          <a:ext cx="733425" cy="274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19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400050</xdr:colOff>
      <xdr:row>515</xdr:row>
      <xdr:rowOff>27215</xdr:rowOff>
    </xdr:from>
    <xdr:to>
      <xdr:col>18</xdr:col>
      <xdr:colOff>352425</xdr:colOff>
      <xdr:row>516</xdr:row>
      <xdr:rowOff>57150</xdr:rowOff>
    </xdr:to>
    <xdr:sp macro="" textlink="">
      <xdr:nvSpPr>
        <xdr:cNvPr id="39" name="Texto 29"/>
        <xdr:cNvSpPr txBox="1">
          <a:spLocks noChangeArrowheads="1"/>
        </xdr:cNvSpPr>
      </xdr:nvSpPr>
      <xdr:spPr bwMode="auto">
        <a:xfrm>
          <a:off x="9544050" y="136853840"/>
          <a:ext cx="1304925" cy="22043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       FECHA: 05/07/2016</a:t>
          </a:r>
        </a:p>
      </xdr:txBody>
    </xdr:sp>
    <xdr:clientData/>
  </xdr:twoCellAnchor>
  <xdr:twoCellAnchor>
    <xdr:from>
      <xdr:col>1</xdr:col>
      <xdr:colOff>0</xdr:colOff>
      <xdr:row>530</xdr:row>
      <xdr:rowOff>24608</xdr:rowOff>
    </xdr:from>
    <xdr:to>
      <xdr:col>4</xdr:col>
      <xdr:colOff>324910</xdr:colOff>
      <xdr:row>532</xdr:row>
      <xdr:rowOff>47626</xdr:rowOff>
    </xdr:to>
    <xdr:sp macro="" textlink="">
      <xdr:nvSpPr>
        <xdr:cNvPr id="40" name="Texto 62"/>
        <xdr:cNvSpPr txBox="1">
          <a:spLocks noChangeArrowheads="1"/>
        </xdr:cNvSpPr>
      </xdr:nvSpPr>
      <xdr:spPr bwMode="auto">
        <a:xfrm>
          <a:off x="219075" y="141423233"/>
          <a:ext cx="2649010" cy="4040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1048017</xdr:colOff>
      <xdr:row>535</xdr:row>
      <xdr:rowOff>95250</xdr:rowOff>
    </xdr:from>
    <xdr:to>
      <xdr:col>6</xdr:col>
      <xdr:colOff>599282</xdr:colOff>
      <xdr:row>539</xdr:row>
      <xdr:rowOff>85726</xdr:rowOff>
    </xdr:to>
    <xdr:sp macro="" textlink="">
      <xdr:nvSpPr>
        <xdr:cNvPr id="41" name="Texto 63"/>
        <xdr:cNvSpPr txBox="1">
          <a:spLocks noChangeArrowheads="1"/>
        </xdr:cNvSpPr>
      </xdr:nvSpPr>
      <xdr:spPr bwMode="auto">
        <a:xfrm>
          <a:off x="2219592" y="142446375"/>
          <a:ext cx="2361140" cy="752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63885</xdr:colOff>
      <xdr:row>530</xdr:row>
      <xdr:rowOff>0</xdr:rowOff>
    </xdr:from>
    <xdr:to>
      <xdr:col>18</xdr:col>
      <xdr:colOff>376620</xdr:colOff>
      <xdr:row>532</xdr:row>
      <xdr:rowOff>47625</xdr:rowOff>
    </xdr:to>
    <xdr:sp macro="" textlink="">
      <xdr:nvSpPr>
        <xdr:cNvPr id="42" name="Texto 39"/>
        <xdr:cNvSpPr txBox="1">
          <a:spLocks noChangeArrowheads="1"/>
        </xdr:cNvSpPr>
      </xdr:nvSpPr>
      <xdr:spPr bwMode="auto">
        <a:xfrm>
          <a:off x="8836410" y="141398625"/>
          <a:ext cx="2036760" cy="4286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352425</xdr:colOff>
      <xdr:row>530</xdr:row>
      <xdr:rowOff>45511</xdr:rowOff>
    </xdr:from>
    <xdr:to>
      <xdr:col>10</xdr:col>
      <xdr:colOff>439209</xdr:colOff>
      <xdr:row>532</xdr:row>
      <xdr:rowOff>76200</xdr:rowOff>
    </xdr:to>
    <xdr:sp macro="" textlink="">
      <xdr:nvSpPr>
        <xdr:cNvPr id="43" name="Texto 39"/>
        <xdr:cNvSpPr txBox="1">
          <a:spLocks noChangeArrowheads="1"/>
        </xdr:cNvSpPr>
      </xdr:nvSpPr>
      <xdr:spPr bwMode="auto">
        <a:xfrm>
          <a:off x="4333875" y="141444136"/>
          <a:ext cx="3068109" cy="41168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601135</xdr:colOff>
      <xdr:row>535</xdr:row>
      <xdr:rowOff>57150</xdr:rowOff>
    </xdr:from>
    <xdr:to>
      <xdr:col>13</xdr:col>
      <xdr:colOff>363010</xdr:colOff>
      <xdr:row>539</xdr:row>
      <xdr:rowOff>95250</xdr:rowOff>
    </xdr:to>
    <xdr:sp macro="" textlink="" fLocksText="0">
      <xdr:nvSpPr>
        <xdr:cNvPr id="44" name="Text Box 14"/>
        <xdr:cNvSpPr txBox="1">
          <a:spLocks noChangeArrowheads="1"/>
        </xdr:cNvSpPr>
      </xdr:nvSpPr>
      <xdr:spPr bwMode="auto">
        <a:xfrm>
          <a:off x="6725710" y="142408275"/>
          <a:ext cx="1905000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180976</xdr:colOff>
      <xdr:row>509</xdr:row>
      <xdr:rowOff>19050</xdr:rowOff>
    </xdr:from>
    <xdr:to>
      <xdr:col>12</xdr:col>
      <xdr:colOff>161925</xdr:colOff>
      <xdr:row>512</xdr:row>
      <xdr:rowOff>171450</xdr:rowOff>
    </xdr:to>
    <xdr:sp macro="" textlink="">
      <xdr:nvSpPr>
        <xdr:cNvPr id="45" name="Texto 27"/>
        <xdr:cNvSpPr txBox="1">
          <a:spLocks noChangeArrowheads="1"/>
        </xdr:cNvSpPr>
      </xdr:nvSpPr>
      <xdr:spPr bwMode="auto">
        <a:xfrm>
          <a:off x="180976" y="135702675"/>
          <a:ext cx="7829549" cy="72390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228600</xdr:colOff>
      <xdr:row>509</xdr:row>
      <xdr:rowOff>28575</xdr:rowOff>
    </xdr:from>
    <xdr:to>
      <xdr:col>18</xdr:col>
      <xdr:colOff>495300</xdr:colOff>
      <xdr:row>512</xdr:row>
      <xdr:rowOff>161925</xdr:rowOff>
    </xdr:to>
    <xdr:pic>
      <xdr:nvPicPr>
        <xdr:cNvPr id="46" name="4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35712200"/>
          <a:ext cx="2914650" cy="704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85725</xdr:colOff>
      <xdr:row>359</xdr:row>
      <xdr:rowOff>1</xdr:rowOff>
    </xdr:from>
    <xdr:to>
      <xdr:col>4</xdr:col>
      <xdr:colOff>382060</xdr:colOff>
      <xdr:row>361</xdr:row>
      <xdr:rowOff>19050</xdr:rowOff>
    </xdr:to>
    <xdr:sp macro="" textlink="">
      <xdr:nvSpPr>
        <xdr:cNvPr id="47" name="Texto 62"/>
        <xdr:cNvSpPr txBox="1">
          <a:spLocks noChangeArrowheads="1"/>
        </xdr:cNvSpPr>
      </xdr:nvSpPr>
      <xdr:spPr bwMode="auto">
        <a:xfrm>
          <a:off x="304800" y="95754826"/>
          <a:ext cx="2620435" cy="400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1057275</xdr:colOff>
      <xdr:row>365</xdr:row>
      <xdr:rowOff>19049</xdr:rowOff>
    </xdr:from>
    <xdr:to>
      <xdr:col>7</xdr:col>
      <xdr:colOff>75407</xdr:colOff>
      <xdr:row>368</xdr:row>
      <xdr:rowOff>114300</xdr:rowOff>
    </xdr:to>
    <xdr:sp macro="" textlink="">
      <xdr:nvSpPr>
        <xdr:cNvPr id="48" name="Texto 63"/>
        <xdr:cNvSpPr txBox="1">
          <a:spLocks noChangeArrowheads="1"/>
        </xdr:cNvSpPr>
      </xdr:nvSpPr>
      <xdr:spPr bwMode="auto">
        <a:xfrm>
          <a:off x="2228850" y="96916874"/>
          <a:ext cx="2475707" cy="6667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359</xdr:row>
      <xdr:rowOff>0</xdr:rowOff>
    </xdr:from>
    <xdr:to>
      <xdr:col>18</xdr:col>
      <xdr:colOff>376620</xdr:colOff>
      <xdr:row>361</xdr:row>
      <xdr:rowOff>47626</xdr:rowOff>
    </xdr:to>
    <xdr:sp macro="" textlink="">
      <xdr:nvSpPr>
        <xdr:cNvPr id="49" name="Texto 39"/>
        <xdr:cNvSpPr txBox="1">
          <a:spLocks noChangeArrowheads="1"/>
        </xdr:cNvSpPr>
      </xdr:nvSpPr>
      <xdr:spPr bwMode="auto">
        <a:xfrm>
          <a:off x="8836410" y="95754825"/>
          <a:ext cx="2036760" cy="42862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695325</xdr:colOff>
      <xdr:row>359</xdr:row>
      <xdr:rowOff>16937</xdr:rowOff>
    </xdr:from>
    <xdr:to>
      <xdr:col>10</xdr:col>
      <xdr:colOff>209551</xdr:colOff>
      <xdr:row>361</xdr:row>
      <xdr:rowOff>76200</xdr:rowOff>
    </xdr:to>
    <xdr:sp macro="" textlink="">
      <xdr:nvSpPr>
        <xdr:cNvPr id="50" name="Texto 39"/>
        <xdr:cNvSpPr txBox="1">
          <a:spLocks noChangeArrowheads="1"/>
        </xdr:cNvSpPr>
      </xdr:nvSpPr>
      <xdr:spPr bwMode="auto">
        <a:xfrm>
          <a:off x="4629150" y="95771762"/>
          <a:ext cx="2543176" cy="440263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753535</xdr:colOff>
      <xdr:row>365</xdr:row>
      <xdr:rowOff>0</xdr:rowOff>
    </xdr:from>
    <xdr:to>
      <xdr:col>14</xdr:col>
      <xdr:colOff>96310</xdr:colOff>
      <xdr:row>368</xdr:row>
      <xdr:rowOff>66675</xdr:rowOff>
    </xdr:to>
    <xdr:sp macro="" textlink="" fLocksText="0">
      <xdr:nvSpPr>
        <xdr:cNvPr id="51" name="Text Box 14"/>
        <xdr:cNvSpPr txBox="1">
          <a:spLocks noChangeArrowheads="1"/>
        </xdr:cNvSpPr>
      </xdr:nvSpPr>
      <xdr:spPr bwMode="auto">
        <a:xfrm>
          <a:off x="6878110" y="96897825"/>
          <a:ext cx="1990725" cy="638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319</xdr:row>
      <xdr:rowOff>20495</xdr:rowOff>
    </xdr:from>
    <xdr:to>
      <xdr:col>18</xdr:col>
      <xdr:colOff>399722</xdr:colOff>
      <xdr:row>319</xdr:row>
      <xdr:rowOff>173087</xdr:rowOff>
    </xdr:to>
    <xdr:sp macro="" textlink="">
      <xdr:nvSpPr>
        <xdr:cNvPr id="52" name="Texto 12"/>
        <xdr:cNvSpPr txBox="1">
          <a:spLocks noChangeArrowheads="1"/>
        </xdr:cNvSpPr>
      </xdr:nvSpPr>
      <xdr:spPr bwMode="auto">
        <a:xfrm>
          <a:off x="10282590" y="83916695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12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409575</xdr:colOff>
      <xdr:row>317</xdr:row>
      <xdr:rowOff>122465</xdr:rowOff>
    </xdr:from>
    <xdr:to>
      <xdr:col>18</xdr:col>
      <xdr:colOff>352425</xdr:colOff>
      <xdr:row>319</xdr:row>
      <xdr:rowOff>9525</xdr:rowOff>
    </xdr:to>
    <xdr:sp macro="" textlink="">
      <xdr:nvSpPr>
        <xdr:cNvPr id="53" name="Texto 29"/>
        <xdr:cNvSpPr txBox="1">
          <a:spLocks noChangeArrowheads="1"/>
        </xdr:cNvSpPr>
      </xdr:nvSpPr>
      <xdr:spPr bwMode="auto">
        <a:xfrm>
          <a:off x="9553575" y="83637665"/>
          <a:ext cx="1295400" cy="2680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   FECHA: 05/07/2016</a:t>
          </a:r>
        </a:p>
      </xdr:txBody>
    </xdr:sp>
    <xdr:clientData/>
  </xdr:twoCellAnchor>
  <xdr:twoCellAnchor>
    <xdr:from>
      <xdr:col>0</xdr:col>
      <xdr:colOff>57150</xdr:colOff>
      <xdr:row>313</xdr:row>
      <xdr:rowOff>28576</xdr:rowOff>
    </xdr:from>
    <xdr:to>
      <xdr:col>12</xdr:col>
      <xdr:colOff>314325</xdr:colOff>
      <xdr:row>316</xdr:row>
      <xdr:rowOff>123826</xdr:rowOff>
    </xdr:to>
    <xdr:sp macro="" textlink="">
      <xdr:nvSpPr>
        <xdr:cNvPr id="54" name="Texto 27"/>
        <xdr:cNvSpPr txBox="1">
          <a:spLocks noChangeArrowheads="1"/>
        </xdr:cNvSpPr>
      </xdr:nvSpPr>
      <xdr:spPr bwMode="auto">
        <a:xfrm>
          <a:off x="57150" y="82781776"/>
          <a:ext cx="8105775" cy="6667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180975</xdr:colOff>
      <xdr:row>313</xdr:row>
      <xdr:rowOff>38100</xdr:rowOff>
    </xdr:from>
    <xdr:to>
      <xdr:col>18</xdr:col>
      <xdr:colOff>495300</xdr:colOff>
      <xdr:row>316</xdr:row>
      <xdr:rowOff>161925</xdr:rowOff>
    </xdr:to>
    <xdr:pic>
      <xdr:nvPicPr>
        <xdr:cNvPr id="55" name="5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2791300"/>
          <a:ext cx="2962275" cy="6953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4</xdr:col>
      <xdr:colOff>324910</xdr:colOff>
      <xdr:row>51</xdr:row>
      <xdr:rowOff>78053</xdr:rowOff>
    </xdr:to>
    <xdr:sp macro="" textlink="">
      <xdr:nvSpPr>
        <xdr:cNvPr id="56" name="Texto 62"/>
        <xdr:cNvSpPr txBox="1">
          <a:spLocks noChangeArrowheads="1"/>
        </xdr:cNvSpPr>
      </xdr:nvSpPr>
      <xdr:spPr bwMode="auto">
        <a:xfrm>
          <a:off x="219075" y="13220700"/>
          <a:ext cx="2649010" cy="6495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38367</xdr:colOff>
      <xdr:row>54</xdr:row>
      <xdr:rowOff>68529</xdr:rowOff>
    </xdr:from>
    <xdr:to>
      <xdr:col>7</xdr:col>
      <xdr:colOff>237332</xdr:colOff>
      <xdr:row>57</xdr:row>
      <xdr:rowOff>47625</xdr:rowOff>
    </xdr:to>
    <xdr:sp macro="" textlink="">
      <xdr:nvSpPr>
        <xdr:cNvPr id="57" name="Texto 63"/>
        <xdr:cNvSpPr txBox="1">
          <a:spLocks noChangeArrowheads="1"/>
        </xdr:cNvSpPr>
      </xdr:nvSpPr>
      <xdr:spPr bwMode="auto">
        <a:xfrm>
          <a:off x="2581542" y="14432229"/>
          <a:ext cx="2284940" cy="5505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35310</xdr:colOff>
      <xdr:row>48</xdr:row>
      <xdr:rowOff>80168</xdr:rowOff>
    </xdr:from>
    <xdr:to>
      <xdr:col>18</xdr:col>
      <xdr:colOff>348045</xdr:colOff>
      <xdr:row>51</xdr:row>
      <xdr:rowOff>125678</xdr:rowOff>
    </xdr:to>
    <xdr:sp macro="" textlink="">
      <xdr:nvSpPr>
        <xdr:cNvPr id="58" name="Texto 39"/>
        <xdr:cNvSpPr txBox="1">
          <a:spLocks noChangeArrowheads="1"/>
        </xdr:cNvSpPr>
      </xdr:nvSpPr>
      <xdr:spPr bwMode="auto">
        <a:xfrm>
          <a:off x="8807835" y="13300868"/>
          <a:ext cx="2036760" cy="6170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283633</xdr:colOff>
      <xdr:row>48</xdr:row>
      <xdr:rowOff>78054</xdr:rowOff>
    </xdr:from>
    <xdr:to>
      <xdr:col>11</xdr:col>
      <xdr:colOff>182034</xdr:colOff>
      <xdr:row>51</xdr:row>
      <xdr:rowOff>125678</xdr:rowOff>
    </xdr:to>
    <xdr:sp macro="" textlink="">
      <xdr:nvSpPr>
        <xdr:cNvPr id="59" name="Texto 39"/>
        <xdr:cNvSpPr txBox="1">
          <a:spLocks noChangeArrowheads="1"/>
        </xdr:cNvSpPr>
      </xdr:nvSpPr>
      <xdr:spPr bwMode="auto">
        <a:xfrm>
          <a:off x="4265083" y="13298754"/>
          <a:ext cx="3460751" cy="6191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143935</xdr:colOff>
      <xdr:row>54</xdr:row>
      <xdr:rowOff>182828</xdr:rowOff>
    </xdr:from>
    <xdr:to>
      <xdr:col>14</xdr:col>
      <xdr:colOff>239185</xdr:colOff>
      <xdr:row>57</xdr:row>
      <xdr:rowOff>95250</xdr:rowOff>
    </xdr:to>
    <xdr:sp macro="" textlink="" fLocksText="0">
      <xdr:nvSpPr>
        <xdr:cNvPr id="60" name="Text Box 14"/>
        <xdr:cNvSpPr txBox="1">
          <a:spLocks noChangeArrowheads="1"/>
        </xdr:cNvSpPr>
      </xdr:nvSpPr>
      <xdr:spPr bwMode="auto">
        <a:xfrm>
          <a:off x="7106710" y="14546528"/>
          <a:ext cx="1905000" cy="4839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276225</xdr:colOff>
      <xdr:row>36</xdr:row>
      <xdr:rowOff>47625</xdr:rowOff>
    </xdr:from>
    <xdr:to>
      <xdr:col>18</xdr:col>
      <xdr:colOff>146957</xdr:colOff>
      <xdr:row>37</xdr:row>
      <xdr:rowOff>19242</xdr:rowOff>
    </xdr:to>
    <xdr:sp macro="" textlink="">
      <xdr:nvSpPr>
        <xdr:cNvPr id="61" name="Texto 12"/>
        <xdr:cNvSpPr txBox="1">
          <a:spLocks noChangeArrowheads="1"/>
        </xdr:cNvSpPr>
      </xdr:nvSpPr>
      <xdr:spPr bwMode="auto">
        <a:xfrm>
          <a:off x="9915525" y="8953500"/>
          <a:ext cx="727982" cy="16211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ysClr val="windowText" lastClr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ysClr val="windowText" lastClr="000000"/>
              </a:solidFill>
              <a:latin typeface="+mn-lt"/>
              <a:cs typeface="Times New Roman"/>
            </a:rPr>
            <a:t> 2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200025</xdr:colOff>
      <xdr:row>35</xdr:row>
      <xdr:rowOff>28574</xdr:rowOff>
    </xdr:from>
    <xdr:to>
      <xdr:col>18</xdr:col>
      <xdr:colOff>190499</xdr:colOff>
      <xdr:row>35</xdr:row>
      <xdr:rowOff>161925</xdr:rowOff>
    </xdr:to>
    <xdr:sp macro="" textlink="">
      <xdr:nvSpPr>
        <xdr:cNvPr id="62" name="Texto 29"/>
        <xdr:cNvSpPr txBox="1">
          <a:spLocks noChangeArrowheads="1"/>
        </xdr:cNvSpPr>
      </xdr:nvSpPr>
      <xdr:spPr bwMode="auto">
        <a:xfrm>
          <a:off x="9344025" y="8743949"/>
          <a:ext cx="1343024" cy="13335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05/08/2016</a:t>
          </a:r>
        </a:p>
      </xdr:txBody>
    </xdr:sp>
    <xdr:clientData/>
  </xdr:twoCellAnchor>
  <xdr:twoCellAnchor>
    <xdr:from>
      <xdr:col>1</xdr:col>
      <xdr:colOff>0</xdr:colOff>
      <xdr:row>29</xdr:row>
      <xdr:rowOff>66675</xdr:rowOff>
    </xdr:from>
    <xdr:to>
      <xdr:col>12</xdr:col>
      <xdr:colOff>257175</xdr:colOff>
      <xdr:row>33</xdr:row>
      <xdr:rowOff>1</xdr:rowOff>
    </xdr:to>
    <xdr:sp macro="" textlink="">
      <xdr:nvSpPr>
        <xdr:cNvPr id="63" name="Texto 27"/>
        <xdr:cNvSpPr txBox="1">
          <a:spLocks noChangeArrowheads="1"/>
        </xdr:cNvSpPr>
      </xdr:nvSpPr>
      <xdr:spPr bwMode="auto">
        <a:xfrm>
          <a:off x="219075" y="7639050"/>
          <a:ext cx="7886700" cy="69532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152400</xdr:colOff>
      <xdr:row>29</xdr:row>
      <xdr:rowOff>38101</xdr:rowOff>
    </xdr:from>
    <xdr:to>
      <xdr:col>18</xdr:col>
      <xdr:colOff>523875</xdr:colOff>
      <xdr:row>32</xdr:row>
      <xdr:rowOff>152400</xdr:rowOff>
    </xdr:to>
    <xdr:pic>
      <xdr:nvPicPr>
        <xdr:cNvPr id="64" name="6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7610476"/>
          <a:ext cx="3019425" cy="685799"/>
        </a:xfrm>
        <a:prstGeom prst="rect">
          <a:avLst/>
        </a:prstGeom>
        <a:noFill/>
      </xdr:spPr>
    </xdr:pic>
    <xdr:clientData/>
  </xdr:twoCellAnchor>
  <xdr:twoCellAnchor>
    <xdr:from>
      <xdr:col>1</xdr:col>
      <xdr:colOff>323849</xdr:colOff>
      <xdr:row>136</xdr:row>
      <xdr:rowOff>24607</xdr:rowOff>
    </xdr:from>
    <xdr:to>
      <xdr:col>4</xdr:col>
      <xdr:colOff>334434</xdr:colOff>
      <xdr:row>138</xdr:row>
      <xdr:rowOff>102660</xdr:rowOff>
    </xdr:to>
    <xdr:sp macro="" textlink="">
      <xdr:nvSpPr>
        <xdr:cNvPr id="65" name="Texto 62"/>
        <xdr:cNvSpPr txBox="1">
          <a:spLocks noChangeArrowheads="1"/>
        </xdr:cNvSpPr>
      </xdr:nvSpPr>
      <xdr:spPr bwMode="auto">
        <a:xfrm>
          <a:off x="542924" y="35800507"/>
          <a:ext cx="233468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1200418</xdr:colOff>
      <xdr:row>142</xdr:row>
      <xdr:rowOff>0</xdr:rowOff>
    </xdr:from>
    <xdr:to>
      <xdr:col>6</xdr:col>
      <xdr:colOff>600076</xdr:colOff>
      <xdr:row>144</xdr:row>
      <xdr:rowOff>161926</xdr:rowOff>
    </xdr:to>
    <xdr:sp macro="" textlink="">
      <xdr:nvSpPr>
        <xdr:cNvPr id="66" name="Texto 63"/>
        <xdr:cNvSpPr txBox="1">
          <a:spLocks noChangeArrowheads="1"/>
        </xdr:cNvSpPr>
      </xdr:nvSpPr>
      <xdr:spPr bwMode="auto">
        <a:xfrm>
          <a:off x="2371993" y="36918900"/>
          <a:ext cx="2209533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54360</xdr:colOff>
      <xdr:row>136</xdr:row>
      <xdr:rowOff>28575</xdr:rowOff>
    </xdr:from>
    <xdr:to>
      <xdr:col>18</xdr:col>
      <xdr:colOff>367095</xdr:colOff>
      <xdr:row>138</xdr:row>
      <xdr:rowOff>74085</xdr:rowOff>
    </xdr:to>
    <xdr:sp macro="" textlink="">
      <xdr:nvSpPr>
        <xdr:cNvPr id="67" name="Texto 39"/>
        <xdr:cNvSpPr txBox="1">
          <a:spLocks noChangeArrowheads="1"/>
        </xdr:cNvSpPr>
      </xdr:nvSpPr>
      <xdr:spPr bwMode="auto">
        <a:xfrm>
          <a:off x="8826885" y="35804475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400050</xdr:colOff>
      <xdr:row>136</xdr:row>
      <xdr:rowOff>112186</xdr:rowOff>
    </xdr:from>
    <xdr:to>
      <xdr:col>10</xdr:col>
      <xdr:colOff>353484</xdr:colOff>
      <xdr:row>138</xdr:row>
      <xdr:rowOff>159810</xdr:rowOff>
    </xdr:to>
    <xdr:sp macro="" textlink="">
      <xdr:nvSpPr>
        <xdr:cNvPr id="68" name="Texto 39"/>
        <xdr:cNvSpPr txBox="1">
          <a:spLocks noChangeArrowheads="1"/>
        </xdr:cNvSpPr>
      </xdr:nvSpPr>
      <xdr:spPr bwMode="auto">
        <a:xfrm>
          <a:off x="4381500" y="35888086"/>
          <a:ext cx="2934759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48685</xdr:colOff>
      <xdr:row>141</xdr:row>
      <xdr:rowOff>104777</xdr:rowOff>
    </xdr:from>
    <xdr:to>
      <xdr:col>14</xdr:col>
      <xdr:colOff>143935</xdr:colOff>
      <xdr:row>144</xdr:row>
      <xdr:rowOff>133351</xdr:rowOff>
    </xdr:to>
    <xdr:sp macro="" textlink="" fLocksText="0">
      <xdr:nvSpPr>
        <xdr:cNvPr id="69" name="Text Box 14"/>
        <xdr:cNvSpPr txBox="1">
          <a:spLocks noChangeArrowheads="1"/>
        </xdr:cNvSpPr>
      </xdr:nvSpPr>
      <xdr:spPr bwMode="auto">
        <a:xfrm>
          <a:off x="7011460" y="36833177"/>
          <a:ext cx="1905000" cy="600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266700</xdr:colOff>
      <xdr:row>124</xdr:row>
      <xdr:rowOff>95250</xdr:rowOff>
    </xdr:from>
    <xdr:to>
      <xdr:col>17</xdr:col>
      <xdr:colOff>385082</xdr:colOff>
      <xdr:row>125</xdr:row>
      <xdr:rowOff>123825</xdr:rowOff>
    </xdr:to>
    <xdr:sp macro="" textlink="">
      <xdr:nvSpPr>
        <xdr:cNvPr id="70" name="Texto 12"/>
        <xdr:cNvSpPr txBox="1">
          <a:spLocks noChangeArrowheads="1"/>
        </xdr:cNvSpPr>
      </xdr:nvSpPr>
      <xdr:spPr bwMode="auto">
        <a:xfrm>
          <a:off x="9906000" y="31651575"/>
          <a:ext cx="537482" cy="219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5 DE 20</a:t>
          </a:r>
        </a:p>
      </xdr:txBody>
    </xdr:sp>
    <xdr:clientData/>
  </xdr:twoCellAnchor>
  <xdr:twoCellAnchor>
    <xdr:from>
      <xdr:col>15</xdr:col>
      <xdr:colOff>266700</xdr:colOff>
      <xdr:row>123</xdr:row>
      <xdr:rowOff>66675</xdr:rowOff>
    </xdr:from>
    <xdr:to>
      <xdr:col>18</xdr:col>
      <xdr:colOff>190499</xdr:colOff>
      <xdr:row>124</xdr:row>
      <xdr:rowOff>66675</xdr:rowOff>
    </xdr:to>
    <xdr:sp macro="" textlink="">
      <xdr:nvSpPr>
        <xdr:cNvPr id="71" name="Texto 29"/>
        <xdr:cNvSpPr txBox="1">
          <a:spLocks noChangeArrowheads="1"/>
        </xdr:cNvSpPr>
      </xdr:nvSpPr>
      <xdr:spPr bwMode="auto">
        <a:xfrm>
          <a:off x="9410700" y="31432500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05/08/2016</a:t>
          </a:r>
        </a:p>
      </xdr:txBody>
    </xdr:sp>
    <xdr:clientData/>
  </xdr:twoCellAnchor>
  <xdr:twoCellAnchor>
    <xdr:from>
      <xdr:col>1</xdr:col>
      <xdr:colOff>1</xdr:colOff>
      <xdr:row>117</xdr:row>
      <xdr:rowOff>47625</xdr:rowOff>
    </xdr:from>
    <xdr:to>
      <xdr:col>12</xdr:col>
      <xdr:colOff>285750</xdr:colOff>
      <xdr:row>121</xdr:row>
      <xdr:rowOff>9525</xdr:rowOff>
    </xdr:to>
    <xdr:sp macro="" textlink="">
      <xdr:nvSpPr>
        <xdr:cNvPr id="72" name="Texto 27"/>
        <xdr:cNvSpPr txBox="1">
          <a:spLocks noChangeArrowheads="1"/>
        </xdr:cNvSpPr>
      </xdr:nvSpPr>
      <xdr:spPr bwMode="auto">
        <a:xfrm>
          <a:off x="219076" y="30270450"/>
          <a:ext cx="7915274" cy="72390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352426</xdr:colOff>
      <xdr:row>117</xdr:row>
      <xdr:rowOff>47626</xdr:rowOff>
    </xdr:from>
    <xdr:to>
      <xdr:col>18</xdr:col>
      <xdr:colOff>504825</xdr:colOff>
      <xdr:row>120</xdr:row>
      <xdr:rowOff>152400</xdr:rowOff>
    </xdr:to>
    <xdr:pic>
      <xdr:nvPicPr>
        <xdr:cNvPr id="73" name="7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6" y="30270451"/>
          <a:ext cx="2800349" cy="676274"/>
        </a:xfrm>
        <a:prstGeom prst="rect">
          <a:avLst/>
        </a:prstGeom>
        <a:noFill/>
      </xdr:spPr>
    </xdr:pic>
    <xdr:clientData/>
  </xdr:twoCellAnchor>
  <xdr:twoCellAnchor>
    <xdr:from>
      <xdr:col>16</xdr:col>
      <xdr:colOff>266700</xdr:colOff>
      <xdr:row>231</xdr:row>
      <xdr:rowOff>95251</xdr:rowOff>
    </xdr:from>
    <xdr:to>
      <xdr:col>17</xdr:col>
      <xdr:colOff>385082</xdr:colOff>
      <xdr:row>232</xdr:row>
      <xdr:rowOff>76201</xdr:rowOff>
    </xdr:to>
    <xdr:sp macro="" textlink="">
      <xdr:nvSpPr>
        <xdr:cNvPr id="74" name="Texto 12"/>
        <xdr:cNvSpPr txBox="1">
          <a:spLocks noChangeArrowheads="1"/>
        </xdr:cNvSpPr>
      </xdr:nvSpPr>
      <xdr:spPr bwMode="auto">
        <a:xfrm>
          <a:off x="9906000" y="61255276"/>
          <a:ext cx="537482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9 DE 20</a:t>
          </a:r>
        </a:p>
      </xdr:txBody>
    </xdr:sp>
    <xdr:clientData/>
  </xdr:twoCellAnchor>
  <xdr:twoCellAnchor>
    <xdr:from>
      <xdr:col>15</xdr:col>
      <xdr:colOff>247650</xdr:colOff>
      <xdr:row>230</xdr:row>
      <xdr:rowOff>114300</xdr:rowOff>
    </xdr:from>
    <xdr:to>
      <xdr:col>18</xdr:col>
      <xdr:colOff>171449</xdr:colOff>
      <xdr:row>231</xdr:row>
      <xdr:rowOff>114300</xdr:rowOff>
    </xdr:to>
    <xdr:sp macro="" textlink="">
      <xdr:nvSpPr>
        <xdr:cNvPr id="75" name="Texto 29"/>
        <xdr:cNvSpPr txBox="1">
          <a:spLocks noChangeArrowheads="1"/>
        </xdr:cNvSpPr>
      </xdr:nvSpPr>
      <xdr:spPr bwMode="auto">
        <a:xfrm>
          <a:off x="9391650" y="61083825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05/08/2016</a:t>
          </a:r>
        </a:p>
      </xdr:txBody>
    </xdr:sp>
    <xdr:clientData/>
  </xdr:twoCellAnchor>
  <xdr:twoCellAnchor>
    <xdr:from>
      <xdr:col>1</xdr:col>
      <xdr:colOff>57150</xdr:colOff>
      <xdr:row>226</xdr:row>
      <xdr:rowOff>28574</xdr:rowOff>
    </xdr:from>
    <xdr:to>
      <xdr:col>12</xdr:col>
      <xdr:colOff>380999</xdr:colOff>
      <xdr:row>229</xdr:row>
      <xdr:rowOff>19050</xdr:rowOff>
    </xdr:to>
    <xdr:sp macro="" textlink="">
      <xdr:nvSpPr>
        <xdr:cNvPr id="76" name="Texto 27"/>
        <xdr:cNvSpPr txBox="1">
          <a:spLocks noChangeArrowheads="1"/>
        </xdr:cNvSpPr>
      </xdr:nvSpPr>
      <xdr:spPr bwMode="auto">
        <a:xfrm>
          <a:off x="276225" y="60236099"/>
          <a:ext cx="7953374" cy="56197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19050</xdr:colOff>
      <xdr:row>226</xdr:row>
      <xdr:rowOff>28576</xdr:rowOff>
    </xdr:from>
    <xdr:to>
      <xdr:col>19</xdr:col>
      <xdr:colOff>0</xdr:colOff>
      <xdr:row>229</xdr:row>
      <xdr:rowOff>95250</xdr:rowOff>
    </xdr:to>
    <xdr:pic>
      <xdr:nvPicPr>
        <xdr:cNvPr id="77" name="76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60236101"/>
          <a:ext cx="2743200" cy="6381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274</xdr:row>
      <xdr:rowOff>0</xdr:rowOff>
    </xdr:from>
    <xdr:to>
      <xdr:col>4</xdr:col>
      <xdr:colOff>324910</xdr:colOff>
      <xdr:row>276</xdr:row>
      <xdr:rowOff>78053</xdr:rowOff>
    </xdr:to>
    <xdr:sp macro="" textlink="">
      <xdr:nvSpPr>
        <xdr:cNvPr id="78" name="Texto 62"/>
        <xdr:cNvSpPr txBox="1">
          <a:spLocks noChangeArrowheads="1"/>
        </xdr:cNvSpPr>
      </xdr:nvSpPr>
      <xdr:spPr bwMode="auto">
        <a:xfrm>
          <a:off x="219075" y="73523475"/>
          <a:ext cx="264901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1000392</xdr:colOff>
      <xdr:row>279</xdr:row>
      <xdr:rowOff>116154</xdr:rowOff>
    </xdr:from>
    <xdr:to>
      <xdr:col>6</xdr:col>
      <xdr:colOff>542132</xdr:colOff>
      <xdr:row>282</xdr:row>
      <xdr:rowOff>133350</xdr:rowOff>
    </xdr:to>
    <xdr:sp macro="" textlink="">
      <xdr:nvSpPr>
        <xdr:cNvPr id="79" name="Texto 63"/>
        <xdr:cNvSpPr txBox="1">
          <a:spLocks noChangeArrowheads="1"/>
        </xdr:cNvSpPr>
      </xdr:nvSpPr>
      <xdr:spPr bwMode="auto">
        <a:xfrm>
          <a:off x="2171967" y="74592129"/>
          <a:ext cx="2351615" cy="5886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13</xdr:col>
      <xdr:colOff>368685</xdr:colOff>
      <xdr:row>274</xdr:row>
      <xdr:rowOff>13493</xdr:rowOff>
    </xdr:from>
    <xdr:to>
      <xdr:col>18</xdr:col>
      <xdr:colOff>176595</xdr:colOff>
      <xdr:row>276</xdr:row>
      <xdr:rowOff>59003</xdr:rowOff>
    </xdr:to>
    <xdr:sp macro="" textlink="">
      <xdr:nvSpPr>
        <xdr:cNvPr id="80" name="Texto 39"/>
        <xdr:cNvSpPr txBox="1">
          <a:spLocks noChangeArrowheads="1"/>
        </xdr:cNvSpPr>
      </xdr:nvSpPr>
      <xdr:spPr bwMode="auto">
        <a:xfrm>
          <a:off x="8636385" y="73536968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83608</xdr:colOff>
      <xdr:row>273</xdr:row>
      <xdr:rowOff>182829</xdr:rowOff>
    </xdr:from>
    <xdr:to>
      <xdr:col>10</xdr:col>
      <xdr:colOff>505884</xdr:colOff>
      <xdr:row>276</xdr:row>
      <xdr:rowOff>39953</xdr:rowOff>
    </xdr:to>
    <xdr:sp macro="" textlink="">
      <xdr:nvSpPr>
        <xdr:cNvPr id="81" name="Texto 39"/>
        <xdr:cNvSpPr txBox="1">
          <a:spLocks noChangeArrowheads="1"/>
        </xdr:cNvSpPr>
      </xdr:nvSpPr>
      <xdr:spPr bwMode="auto">
        <a:xfrm>
          <a:off x="4065058" y="73515804"/>
          <a:ext cx="340360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657226</xdr:colOff>
      <xdr:row>280</xdr:row>
      <xdr:rowOff>30427</xdr:rowOff>
    </xdr:from>
    <xdr:to>
      <xdr:col>13</xdr:col>
      <xdr:colOff>448736</xdr:colOff>
      <xdr:row>282</xdr:row>
      <xdr:rowOff>180975</xdr:rowOff>
    </xdr:to>
    <xdr:sp macro="" textlink="" fLocksText="0">
      <xdr:nvSpPr>
        <xdr:cNvPr id="82" name="Text Box 14"/>
        <xdr:cNvSpPr txBox="1">
          <a:spLocks noChangeArrowheads="1"/>
        </xdr:cNvSpPr>
      </xdr:nvSpPr>
      <xdr:spPr bwMode="auto">
        <a:xfrm>
          <a:off x="6781801" y="74696902"/>
          <a:ext cx="1934635" cy="53154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0</xdr:colOff>
      <xdr:row>303</xdr:row>
      <xdr:rowOff>24607</xdr:rowOff>
    </xdr:from>
    <xdr:to>
      <xdr:col>4</xdr:col>
      <xdr:colOff>324910</xdr:colOff>
      <xdr:row>306</xdr:row>
      <xdr:rowOff>0</xdr:rowOff>
    </xdr:to>
    <xdr:sp macro="" textlink="">
      <xdr:nvSpPr>
        <xdr:cNvPr id="83" name="Texto 62"/>
        <xdr:cNvSpPr txBox="1">
          <a:spLocks noChangeArrowheads="1"/>
        </xdr:cNvSpPr>
      </xdr:nvSpPr>
      <xdr:spPr bwMode="auto">
        <a:xfrm>
          <a:off x="219075" y="80872807"/>
          <a:ext cx="2649010" cy="5468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none" strike="noStrike">
              <a:solidFill>
                <a:srgbClr val="000000"/>
              </a:solidFill>
              <a:latin typeface="+mn-lt"/>
              <a:cs typeface="Times New Roman"/>
            </a:rPr>
            <a:t>__</a:t>
          </a:r>
          <a:r>
            <a:rPr lang="es-MX" sz="800" b="0" i="0" u="none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1295667</xdr:colOff>
      <xdr:row>309</xdr:row>
      <xdr:rowOff>114300</xdr:rowOff>
    </xdr:from>
    <xdr:to>
      <xdr:col>7</xdr:col>
      <xdr:colOff>294482</xdr:colOff>
      <xdr:row>312</xdr:row>
      <xdr:rowOff>85725</xdr:rowOff>
    </xdr:to>
    <xdr:sp macro="" textlink="">
      <xdr:nvSpPr>
        <xdr:cNvPr id="84" name="Texto 63"/>
        <xdr:cNvSpPr txBox="1">
          <a:spLocks noChangeArrowheads="1"/>
        </xdr:cNvSpPr>
      </xdr:nvSpPr>
      <xdr:spPr bwMode="auto">
        <a:xfrm>
          <a:off x="2467242" y="82105500"/>
          <a:ext cx="2456390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63885</xdr:colOff>
      <xdr:row>303</xdr:row>
      <xdr:rowOff>0</xdr:rowOff>
    </xdr:from>
    <xdr:to>
      <xdr:col>18</xdr:col>
      <xdr:colOff>376620</xdr:colOff>
      <xdr:row>306</xdr:row>
      <xdr:rowOff>0</xdr:rowOff>
    </xdr:to>
    <xdr:sp macro="" textlink="">
      <xdr:nvSpPr>
        <xdr:cNvPr id="85" name="Texto 39"/>
        <xdr:cNvSpPr txBox="1">
          <a:spLocks noChangeArrowheads="1"/>
        </xdr:cNvSpPr>
      </xdr:nvSpPr>
      <xdr:spPr bwMode="auto">
        <a:xfrm>
          <a:off x="8836410" y="80848200"/>
          <a:ext cx="2036760" cy="57150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321734</xdr:colOff>
      <xdr:row>303</xdr:row>
      <xdr:rowOff>45511</xdr:rowOff>
    </xdr:from>
    <xdr:to>
      <xdr:col>10</xdr:col>
      <xdr:colOff>381001</xdr:colOff>
      <xdr:row>306</xdr:row>
      <xdr:rowOff>0</xdr:rowOff>
    </xdr:to>
    <xdr:sp macro="" textlink="">
      <xdr:nvSpPr>
        <xdr:cNvPr id="86" name="Texto 39"/>
        <xdr:cNvSpPr txBox="1">
          <a:spLocks noChangeArrowheads="1"/>
        </xdr:cNvSpPr>
      </xdr:nvSpPr>
      <xdr:spPr bwMode="auto">
        <a:xfrm>
          <a:off x="4303184" y="80893711"/>
          <a:ext cx="3040592" cy="52598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696385</xdr:colOff>
      <xdr:row>309</xdr:row>
      <xdr:rowOff>95250</xdr:rowOff>
    </xdr:from>
    <xdr:to>
      <xdr:col>14</xdr:col>
      <xdr:colOff>10585</xdr:colOff>
      <xdr:row>312</xdr:row>
      <xdr:rowOff>114299</xdr:rowOff>
    </xdr:to>
    <xdr:sp macro="" textlink="" fLocksText="0">
      <xdr:nvSpPr>
        <xdr:cNvPr id="87" name="Text Box 14"/>
        <xdr:cNvSpPr txBox="1">
          <a:spLocks noChangeArrowheads="1"/>
        </xdr:cNvSpPr>
      </xdr:nvSpPr>
      <xdr:spPr bwMode="auto">
        <a:xfrm>
          <a:off x="6820960" y="82086450"/>
          <a:ext cx="1962150" cy="590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233715</xdr:colOff>
      <xdr:row>289</xdr:row>
      <xdr:rowOff>77645</xdr:rowOff>
    </xdr:from>
    <xdr:to>
      <xdr:col>18</xdr:col>
      <xdr:colOff>409247</xdr:colOff>
      <xdr:row>290</xdr:row>
      <xdr:rowOff>39737</xdr:rowOff>
    </xdr:to>
    <xdr:sp macro="" textlink="">
      <xdr:nvSpPr>
        <xdr:cNvPr id="88" name="Texto 12"/>
        <xdr:cNvSpPr txBox="1">
          <a:spLocks noChangeArrowheads="1"/>
        </xdr:cNvSpPr>
      </xdr:nvSpPr>
      <xdr:spPr bwMode="auto">
        <a:xfrm>
          <a:off x="10292115" y="76458620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11 DE 20</a:t>
          </a:r>
        </a:p>
      </xdr:txBody>
    </xdr:sp>
    <xdr:clientData/>
  </xdr:twoCellAnchor>
  <xdr:twoCellAnchor>
    <xdr:from>
      <xdr:col>16</xdr:col>
      <xdr:colOff>9525</xdr:colOff>
      <xdr:row>288</xdr:row>
      <xdr:rowOff>57150</xdr:rowOff>
    </xdr:from>
    <xdr:to>
      <xdr:col>18</xdr:col>
      <xdr:colOff>361949</xdr:colOff>
      <xdr:row>289</xdr:row>
      <xdr:rowOff>57150</xdr:rowOff>
    </xdr:to>
    <xdr:sp macro="" textlink="">
      <xdr:nvSpPr>
        <xdr:cNvPr id="89" name="Texto 29"/>
        <xdr:cNvSpPr txBox="1">
          <a:spLocks noChangeArrowheads="1"/>
        </xdr:cNvSpPr>
      </xdr:nvSpPr>
      <xdr:spPr bwMode="auto">
        <a:xfrm>
          <a:off x="9648825" y="76247625"/>
          <a:ext cx="1209674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05/07/2016</a:t>
          </a:r>
        </a:p>
      </xdr:txBody>
    </xdr:sp>
    <xdr:clientData/>
  </xdr:twoCellAnchor>
  <xdr:twoCellAnchor editAs="oneCell">
    <xdr:from>
      <xdr:col>12</xdr:col>
      <xdr:colOff>285749</xdr:colOff>
      <xdr:row>283</xdr:row>
      <xdr:rowOff>28575</xdr:rowOff>
    </xdr:from>
    <xdr:to>
      <xdr:col>18</xdr:col>
      <xdr:colOff>504825</xdr:colOff>
      <xdr:row>287</xdr:row>
      <xdr:rowOff>38100</xdr:rowOff>
    </xdr:to>
    <xdr:pic>
      <xdr:nvPicPr>
        <xdr:cNvPr id="90" name="89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49" y="75266550"/>
          <a:ext cx="2867026" cy="771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114300</xdr:colOff>
      <xdr:row>283</xdr:row>
      <xdr:rowOff>47625</xdr:rowOff>
    </xdr:from>
    <xdr:to>
      <xdr:col>12</xdr:col>
      <xdr:colOff>180975</xdr:colOff>
      <xdr:row>287</xdr:row>
      <xdr:rowOff>28576</xdr:rowOff>
    </xdr:to>
    <xdr:sp macro="" textlink="">
      <xdr:nvSpPr>
        <xdr:cNvPr id="91" name="Texto 27"/>
        <xdr:cNvSpPr txBox="1">
          <a:spLocks noChangeArrowheads="1"/>
        </xdr:cNvSpPr>
      </xdr:nvSpPr>
      <xdr:spPr bwMode="auto">
        <a:xfrm>
          <a:off x="114300" y="75285600"/>
          <a:ext cx="7915275" cy="742951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276225</xdr:colOff>
      <xdr:row>64</xdr:row>
      <xdr:rowOff>47625</xdr:rowOff>
    </xdr:from>
    <xdr:to>
      <xdr:col>18</xdr:col>
      <xdr:colOff>146957</xdr:colOff>
      <xdr:row>65</xdr:row>
      <xdr:rowOff>19242</xdr:rowOff>
    </xdr:to>
    <xdr:sp macro="" textlink="">
      <xdr:nvSpPr>
        <xdr:cNvPr id="92" name="Texto 12"/>
        <xdr:cNvSpPr txBox="1">
          <a:spLocks noChangeArrowheads="1"/>
        </xdr:cNvSpPr>
      </xdr:nvSpPr>
      <xdr:spPr bwMode="auto">
        <a:xfrm>
          <a:off x="9915525" y="16316325"/>
          <a:ext cx="727982" cy="16211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ysClr val="windowText" lastClr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ysClr val="windowText" lastClr="000000"/>
              </a:solidFill>
              <a:latin typeface="+mn-lt"/>
              <a:cs typeface="Times New Roman"/>
            </a:rPr>
            <a:t> 3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200025</xdr:colOff>
      <xdr:row>63</xdr:row>
      <xdr:rowOff>28574</xdr:rowOff>
    </xdr:from>
    <xdr:to>
      <xdr:col>18</xdr:col>
      <xdr:colOff>190499</xdr:colOff>
      <xdr:row>63</xdr:row>
      <xdr:rowOff>161925</xdr:rowOff>
    </xdr:to>
    <xdr:sp macro="" textlink="">
      <xdr:nvSpPr>
        <xdr:cNvPr id="93" name="Texto 29"/>
        <xdr:cNvSpPr txBox="1">
          <a:spLocks noChangeArrowheads="1"/>
        </xdr:cNvSpPr>
      </xdr:nvSpPr>
      <xdr:spPr bwMode="auto">
        <a:xfrm>
          <a:off x="9344025" y="16106774"/>
          <a:ext cx="1343024" cy="13335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05/08/2016</a:t>
          </a:r>
        </a:p>
      </xdr:txBody>
    </xdr:sp>
    <xdr:clientData/>
  </xdr:twoCellAnchor>
  <xdr:twoCellAnchor>
    <xdr:from>
      <xdr:col>1</xdr:col>
      <xdr:colOff>0</xdr:colOff>
      <xdr:row>58</xdr:row>
      <xdr:rowOff>66675</xdr:rowOff>
    </xdr:from>
    <xdr:to>
      <xdr:col>12</xdr:col>
      <xdr:colOff>247650</xdr:colOff>
      <xdr:row>61</xdr:row>
      <xdr:rowOff>152400</xdr:rowOff>
    </xdr:to>
    <xdr:sp macro="" textlink="">
      <xdr:nvSpPr>
        <xdr:cNvPr id="94" name="Texto 27"/>
        <xdr:cNvSpPr txBox="1">
          <a:spLocks noChangeArrowheads="1"/>
        </xdr:cNvSpPr>
      </xdr:nvSpPr>
      <xdr:spPr bwMode="auto">
        <a:xfrm>
          <a:off x="219075" y="15192375"/>
          <a:ext cx="7877175" cy="65722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133351</xdr:colOff>
      <xdr:row>58</xdr:row>
      <xdr:rowOff>85726</xdr:rowOff>
    </xdr:from>
    <xdr:to>
      <xdr:col>18</xdr:col>
      <xdr:colOff>504825</xdr:colOff>
      <xdr:row>62</xdr:row>
      <xdr:rowOff>9526</xdr:rowOff>
    </xdr:to>
    <xdr:pic>
      <xdr:nvPicPr>
        <xdr:cNvPr id="95" name="9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1" y="15211426"/>
          <a:ext cx="3019424" cy="6858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76200</xdr:colOff>
      <xdr:row>77</xdr:row>
      <xdr:rowOff>123826</xdr:rowOff>
    </xdr:from>
    <xdr:to>
      <xdr:col>4</xdr:col>
      <xdr:colOff>401110</xdr:colOff>
      <xdr:row>80</xdr:row>
      <xdr:rowOff>47626</xdr:rowOff>
    </xdr:to>
    <xdr:sp macro="" textlink="">
      <xdr:nvSpPr>
        <xdr:cNvPr id="96" name="Texto 62"/>
        <xdr:cNvSpPr txBox="1">
          <a:spLocks noChangeArrowheads="1"/>
        </xdr:cNvSpPr>
      </xdr:nvSpPr>
      <xdr:spPr bwMode="auto">
        <a:xfrm>
          <a:off x="295275" y="20964526"/>
          <a:ext cx="2649010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1343292</xdr:colOff>
      <xdr:row>82</xdr:row>
      <xdr:rowOff>173304</xdr:rowOff>
    </xdr:from>
    <xdr:to>
      <xdr:col>7</xdr:col>
      <xdr:colOff>257175</xdr:colOff>
      <xdr:row>85</xdr:row>
      <xdr:rowOff>152400</xdr:rowOff>
    </xdr:to>
    <xdr:sp macro="" textlink="">
      <xdr:nvSpPr>
        <xdr:cNvPr id="97" name="Texto 63"/>
        <xdr:cNvSpPr txBox="1">
          <a:spLocks noChangeArrowheads="1"/>
        </xdr:cNvSpPr>
      </xdr:nvSpPr>
      <xdr:spPr bwMode="auto">
        <a:xfrm>
          <a:off x="2514867" y="21966504"/>
          <a:ext cx="2371458" cy="5505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35310</xdr:colOff>
      <xdr:row>77</xdr:row>
      <xdr:rowOff>80168</xdr:rowOff>
    </xdr:from>
    <xdr:to>
      <xdr:col>18</xdr:col>
      <xdr:colOff>348045</xdr:colOff>
      <xdr:row>79</xdr:row>
      <xdr:rowOff>180975</xdr:rowOff>
    </xdr:to>
    <xdr:sp macro="" textlink="">
      <xdr:nvSpPr>
        <xdr:cNvPr id="98" name="Texto 39"/>
        <xdr:cNvSpPr txBox="1">
          <a:spLocks noChangeArrowheads="1"/>
        </xdr:cNvSpPr>
      </xdr:nvSpPr>
      <xdr:spPr bwMode="auto">
        <a:xfrm>
          <a:off x="8807835" y="20920868"/>
          <a:ext cx="2036760" cy="48180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369358</xdr:colOff>
      <xdr:row>77</xdr:row>
      <xdr:rowOff>116154</xdr:rowOff>
    </xdr:from>
    <xdr:to>
      <xdr:col>11</xdr:col>
      <xdr:colOff>38100</xdr:colOff>
      <xdr:row>80</xdr:row>
      <xdr:rowOff>19050</xdr:rowOff>
    </xdr:to>
    <xdr:sp macro="" textlink="">
      <xdr:nvSpPr>
        <xdr:cNvPr id="99" name="Texto 39"/>
        <xdr:cNvSpPr txBox="1">
          <a:spLocks noChangeArrowheads="1"/>
        </xdr:cNvSpPr>
      </xdr:nvSpPr>
      <xdr:spPr bwMode="auto">
        <a:xfrm>
          <a:off x="4350808" y="20956854"/>
          <a:ext cx="3231092" cy="47439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67735</xdr:colOff>
      <xdr:row>83</xdr:row>
      <xdr:rowOff>59003</xdr:rowOff>
    </xdr:from>
    <xdr:to>
      <xdr:col>14</xdr:col>
      <xdr:colOff>162985</xdr:colOff>
      <xdr:row>85</xdr:row>
      <xdr:rowOff>161925</xdr:rowOff>
    </xdr:to>
    <xdr:sp macro="" textlink="" fLocksText="0">
      <xdr:nvSpPr>
        <xdr:cNvPr id="100" name="Text Box 14"/>
        <xdr:cNvSpPr txBox="1">
          <a:spLocks noChangeArrowheads="1"/>
        </xdr:cNvSpPr>
      </xdr:nvSpPr>
      <xdr:spPr bwMode="auto">
        <a:xfrm>
          <a:off x="7030510" y="22042703"/>
          <a:ext cx="1905000" cy="4839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266699</xdr:colOff>
      <xdr:row>152</xdr:row>
      <xdr:rowOff>95251</xdr:rowOff>
    </xdr:from>
    <xdr:to>
      <xdr:col>18</xdr:col>
      <xdr:colOff>28574</xdr:colOff>
      <xdr:row>153</xdr:row>
      <xdr:rowOff>114301</xdr:rowOff>
    </xdr:to>
    <xdr:sp macro="" textlink="">
      <xdr:nvSpPr>
        <xdr:cNvPr id="101" name="Texto 12"/>
        <xdr:cNvSpPr txBox="1">
          <a:spLocks noChangeArrowheads="1"/>
        </xdr:cNvSpPr>
      </xdr:nvSpPr>
      <xdr:spPr bwMode="auto">
        <a:xfrm>
          <a:off x="9905999" y="38919151"/>
          <a:ext cx="619125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 6 DE 20</a:t>
          </a:r>
        </a:p>
      </xdr:txBody>
    </xdr:sp>
    <xdr:clientData/>
  </xdr:twoCellAnchor>
  <xdr:twoCellAnchor>
    <xdr:from>
      <xdr:col>15</xdr:col>
      <xdr:colOff>266700</xdr:colOff>
      <xdr:row>151</xdr:row>
      <xdr:rowOff>66675</xdr:rowOff>
    </xdr:from>
    <xdr:to>
      <xdr:col>18</xdr:col>
      <xdr:colOff>190499</xdr:colOff>
      <xdr:row>152</xdr:row>
      <xdr:rowOff>66675</xdr:rowOff>
    </xdr:to>
    <xdr:sp macro="" textlink="">
      <xdr:nvSpPr>
        <xdr:cNvPr id="102" name="Texto 29"/>
        <xdr:cNvSpPr txBox="1">
          <a:spLocks noChangeArrowheads="1"/>
        </xdr:cNvSpPr>
      </xdr:nvSpPr>
      <xdr:spPr bwMode="auto">
        <a:xfrm>
          <a:off x="9410700" y="38700075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05/08/2016</a:t>
          </a:r>
        </a:p>
      </xdr:txBody>
    </xdr:sp>
    <xdr:clientData/>
  </xdr:twoCellAnchor>
  <xdr:twoCellAnchor>
    <xdr:from>
      <xdr:col>1</xdr:col>
      <xdr:colOff>1</xdr:colOff>
      <xdr:row>146</xdr:row>
      <xdr:rowOff>47624</xdr:rowOff>
    </xdr:from>
    <xdr:to>
      <xdr:col>12</xdr:col>
      <xdr:colOff>333375</xdr:colOff>
      <xdr:row>149</xdr:row>
      <xdr:rowOff>152400</xdr:rowOff>
    </xdr:to>
    <xdr:sp macro="" textlink="">
      <xdr:nvSpPr>
        <xdr:cNvPr id="103" name="Texto 27"/>
        <xdr:cNvSpPr txBox="1">
          <a:spLocks noChangeArrowheads="1"/>
        </xdr:cNvSpPr>
      </xdr:nvSpPr>
      <xdr:spPr bwMode="auto">
        <a:xfrm>
          <a:off x="219076" y="37728524"/>
          <a:ext cx="7962899" cy="67627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228600</xdr:colOff>
      <xdr:row>146</xdr:row>
      <xdr:rowOff>38101</xdr:rowOff>
    </xdr:from>
    <xdr:to>
      <xdr:col>19</xdr:col>
      <xdr:colOff>9525</xdr:colOff>
      <xdr:row>149</xdr:row>
      <xdr:rowOff>142875</xdr:rowOff>
    </xdr:to>
    <xdr:pic>
      <xdr:nvPicPr>
        <xdr:cNvPr id="104" name="10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37719001"/>
          <a:ext cx="2962275" cy="6762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400049</xdr:colOff>
      <xdr:row>218</xdr:row>
      <xdr:rowOff>91282</xdr:rowOff>
    </xdr:from>
    <xdr:to>
      <xdr:col>4</xdr:col>
      <xdr:colOff>410634</xdr:colOff>
      <xdr:row>220</xdr:row>
      <xdr:rowOff>169335</xdr:rowOff>
    </xdr:to>
    <xdr:sp macro="" textlink="">
      <xdr:nvSpPr>
        <xdr:cNvPr id="105" name="Texto 62"/>
        <xdr:cNvSpPr txBox="1">
          <a:spLocks noChangeArrowheads="1"/>
        </xdr:cNvSpPr>
      </xdr:nvSpPr>
      <xdr:spPr bwMode="auto">
        <a:xfrm>
          <a:off x="619124" y="58774807"/>
          <a:ext cx="233468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1200418</xdr:colOff>
      <xdr:row>223</xdr:row>
      <xdr:rowOff>0</xdr:rowOff>
    </xdr:from>
    <xdr:to>
      <xdr:col>6</xdr:col>
      <xdr:colOff>600076</xdr:colOff>
      <xdr:row>225</xdr:row>
      <xdr:rowOff>161926</xdr:rowOff>
    </xdr:to>
    <xdr:sp macro="" textlink="">
      <xdr:nvSpPr>
        <xdr:cNvPr id="106" name="Texto 63"/>
        <xdr:cNvSpPr txBox="1">
          <a:spLocks noChangeArrowheads="1"/>
        </xdr:cNvSpPr>
      </xdr:nvSpPr>
      <xdr:spPr bwMode="auto">
        <a:xfrm>
          <a:off x="2371993" y="59636025"/>
          <a:ext cx="2209533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54360</xdr:colOff>
      <xdr:row>218</xdr:row>
      <xdr:rowOff>28575</xdr:rowOff>
    </xdr:from>
    <xdr:to>
      <xdr:col>18</xdr:col>
      <xdr:colOff>367095</xdr:colOff>
      <xdr:row>220</xdr:row>
      <xdr:rowOff>74085</xdr:rowOff>
    </xdr:to>
    <xdr:sp macro="" textlink="">
      <xdr:nvSpPr>
        <xdr:cNvPr id="107" name="Texto 39"/>
        <xdr:cNvSpPr txBox="1">
          <a:spLocks noChangeArrowheads="1"/>
        </xdr:cNvSpPr>
      </xdr:nvSpPr>
      <xdr:spPr bwMode="auto">
        <a:xfrm>
          <a:off x="8826885" y="58712100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400050</xdr:colOff>
      <xdr:row>218</xdr:row>
      <xdr:rowOff>112186</xdr:rowOff>
    </xdr:from>
    <xdr:to>
      <xdr:col>10</xdr:col>
      <xdr:colOff>353484</xdr:colOff>
      <xdr:row>220</xdr:row>
      <xdr:rowOff>159810</xdr:rowOff>
    </xdr:to>
    <xdr:sp macro="" textlink="">
      <xdr:nvSpPr>
        <xdr:cNvPr id="108" name="Texto 39"/>
        <xdr:cNvSpPr txBox="1">
          <a:spLocks noChangeArrowheads="1"/>
        </xdr:cNvSpPr>
      </xdr:nvSpPr>
      <xdr:spPr bwMode="auto">
        <a:xfrm>
          <a:off x="4381500" y="58795711"/>
          <a:ext cx="2934759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48685</xdr:colOff>
      <xdr:row>222</xdr:row>
      <xdr:rowOff>104777</xdr:rowOff>
    </xdr:from>
    <xdr:to>
      <xdr:col>14</xdr:col>
      <xdr:colOff>143935</xdr:colOff>
      <xdr:row>225</xdr:row>
      <xdr:rowOff>133351</xdr:rowOff>
    </xdr:to>
    <xdr:sp macro="" textlink="" fLocksText="0">
      <xdr:nvSpPr>
        <xdr:cNvPr id="109" name="Text Box 14"/>
        <xdr:cNvSpPr txBox="1">
          <a:spLocks noChangeArrowheads="1"/>
        </xdr:cNvSpPr>
      </xdr:nvSpPr>
      <xdr:spPr bwMode="auto">
        <a:xfrm>
          <a:off x="7011460" y="59550302"/>
          <a:ext cx="1905000" cy="600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435</xdr:row>
      <xdr:rowOff>20495</xdr:rowOff>
    </xdr:from>
    <xdr:to>
      <xdr:col>18</xdr:col>
      <xdr:colOff>399722</xdr:colOff>
      <xdr:row>435</xdr:row>
      <xdr:rowOff>173087</xdr:rowOff>
    </xdr:to>
    <xdr:sp macro="" textlink="">
      <xdr:nvSpPr>
        <xdr:cNvPr id="110" name="Texto 12"/>
        <xdr:cNvSpPr txBox="1">
          <a:spLocks noChangeArrowheads="1"/>
        </xdr:cNvSpPr>
      </xdr:nvSpPr>
      <xdr:spPr bwMode="auto">
        <a:xfrm>
          <a:off x="10282590" y="114072845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16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76200</xdr:colOff>
      <xdr:row>433</xdr:row>
      <xdr:rowOff>151041</xdr:rowOff>
    </xdr:from>
    <xdr:to>
      <xdr:col>18</xdr:col>
      <xdr:colOff>342900</xdr:colOff>
      <xdr:row>434</xdr:row>
      <xdr:rowOff>152401</xdr:rowOff>
    </xdr:to>
    <xdr:sp macro="" textlink="">
      <xdr:nvSpPr>
        <xdr:cNvPr id="111" name="Texto 29"/>
        <xdr:cNvSpPr txBox="1">
          <a:spLocks noChangeArrowheads="1"/>
        </xdr:cNvSpPr>
      </xdr:nvSpPr>
      <xdr:spPr bwMode="auto">
        <a:xfrm>
          <a:off x="9715500" y="113822391"/>
          <a:ext cx="1123950" cy="1918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05/07/2016</a:t>
          </a:r>
        </a:p>
      </xdr:txBody>
    </xdr:sp>
    <xdr:clientData/>
  </xdr:twoCellAnchor>
  <xdr:twoCellAnchor>
    <xdr:from>
      <xdr:col>1</xdr:col>
      <xdr:colOff>76200</xdr:colOff>
      <xdr:row>429</xdr:row>
      <xdr:rowOff>66675</xdr:rowOff>
    </xdr:from>
    <xdr:to>
      <xdr:col>12</xdr:col>
      <xdr:colOff>361950</xdr:colOff>
      <xdr:row>432</xdr:row>
      <xdr:rowOff>85725</xdr:rowOff>
    </xdr:to>
    <xdr:sp macro="" textlink="">
      <xdr:nvSpPr>
        <xdr:cNvPr id="112" name="Texto 27"/>
        <xdr:cNvSpPr txBox="1">
          <a:spLocks noChangeArrowheads="1"/>
        </xdr:cNvSpPr>
      </xdr:nvSpPr>
      <xdr:spPr bwMode="auto">
        <a:xfrm>
          <a:off x="295275" y="112976025"/>
          <a:ext cx="7915275" cy="5905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304803</xdr:colOff>
      <xdr:row>429</xdr:row>
      <xdr:rowOff>57150</xdr:rowOff>
    </xdr:from>
    <xdr:to>
      <xdr:col>18</xdr:col>
      <xdr:colOff>495301</xdr:colOff>
      <xdr:row>433</xdr:row>
      <xdr:rowOff>0</xdr:rowOff>
    </xdr:to>
    <xdr:pic>
      <xdr:nvPicPr>
        <xdr:cNvPr id="113" name="11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3" y="112966500"/>
          <a:ext cx="2838448" cy="704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485775</xdr:colOff>
      <xdr:row>497</xdr:row>
      <xdr:rowOff>5557</xdr:rowOff>
    </xdr:from>
    <xdr:to>
      <xdr:col>4</xdr:col>
      <xdr:colOff>257175</xdr:colOff>
      <xdr:row>499</xdr:row>
      <xdr:rowOff>83610</xdr:rowOff>
    </xdr:to>
    <xdr:sp macro="" textlink="">
      <xdr:nvSpPr>
        <xdr:cNvPr id="114" name="Texto 62"/>
        <xdr:cNvSpPr txBox="1">
          <a:spLocks noChangeArrowheads="1"/>
        </xdr:cNvSpPr>
      </xdr:nvSpPr>
      <xdr:spPr bwMode="auto">
        <a:xfrm>
          <a:off x="704850" y="133441282"/>
          <a:ext cx="209550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2</xdr:col>
      <xdr:colOff>1314717</xdr:colOff>
      <xdr:row>503</xdr:row>
      <xdr:rowOff>159810</xdr:rowOff>
    </xdr:from>
    <xdr:to>
      <xdr:col>6</xdr:col>
      <xdr:colOff>180182</xdr:colOff>
      <xdr:row>506</xdr:row>
      <xdr:rowOff>150285</xdr:rowOff>
    </xdr:to>
    <xdr:sp macro="" textlink="">
      <xdr:nvSpPr>
        <xdr:cNvPr id="115" name="Texto 63"/>
        <xdr:cNvSpPr txBox="1">
          <a:spLocks noChangeArrowheads="1"/>
        </xdr:cNvSpPr>
      </xdr:nvSpPr>
      <xdr:spPr bwMode="auto">
        <a:xfrm>
          <a:off x="1171842" y="134700435"/>
          <a:ext cx="298979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13</xdr:col>
      <xdr:colOff>63885</xdr:colOff>
      <xdr:row>497</xdr:row>
      <xdr:rowOff>0</xdr:rowOff>
    </xdr:from>
    <xdr:to>
      <xdr:col>17</xdr:col>
      <xdr:colOff>376620</xdr:colOff>
      <xdr:row>499</xdr:row>
      <xdr:rowOff>45510</xdr:rowOff>
    </xdr:to>
    <xdr:sp macro="" textlink="">
      <xdr:nvSpPr>
        <xdr:cNvPr id="116" name="Texto 39"/>
        <xdr:cNvSpPr txBox="1">
          <a:spLocks noChangeArrowheads="1"/>
        </xdr:cNvSpPr>
      </xdr:nvSpPr>
      <xdr:spPr bwMode="auto">
        <a:xfrm>
          <a:off x="8331585" y="133435725"/>
          <a:ext cx="2103435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4</xdr:col>
      <xdr:colOff>750358</xdr:colOff>
      <xdr:row>497</xdr:row>
      <xdr:rowOff>35986</xdr:rowOff>
    </xdr:from>
    <xdr:to>
      <xdr:col>9</xdr:col>
      <xdr:colOff>410634</xdr:colOff>
      <xdr:row>499</xdr:row>
      <xdr:rowOff>83610</xdr:rowOff>
    </xdr:to>
    <xdr:sp macro="" textlink="">
      <xdr:nvSpPr>
        <xdr:cNvPr id="117" name="Texto 39"/>
        <xdr:cNvSpPr txBox="1">
          <a:spLocks noChangeArrowheads="1"/>
        </xdr:cNvSpPr>
      </xdr:nvSpPr>
      <xdr:spPr bwMode="auto">
        <a:xfrm>
          <a:off x="3217333" y="133471711"/>
          <a:ext cx="3317876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134410</xdr:colOff>
      <xdr:row>503</xdr:row>
      <xdr:rowOff>104776</xdr:rowOff>
    </xdr:from>
    <xdr:to>
      <xdr:col>13</xdr:col>
      <xdr:colOff>229660</xdr:colOff>
      <xdr:row>506</xdr:row>
      <xdr:rowOff>161926</xdr:rowOff>
    </xdr:to>
    <xdr:sp macro="" textlink="" fLocksText="0">
      <xdr:nvSpPr>
        <xdr:cNvPr id="118" name="Text Box 14"/>
        <xdr:cNvSpPr txBox="1">
          <a:spLocks noChangeArrowheads="1"/>
        </xdr:cNvSpPr>
      </xdr:nvSpPr>
      <xdr:spPr bwMode="auto">
        <a:xfrm>
          <a:off x="6258985" y="134645401"/>
          <a:ext cx="2238375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266699</xdr:colOff>
      <xdr:row>179</xdr:row>
      <xdr:rowOff>95251</xdr:rowOff>
    </xdr:from>
    <xdr:to>
      <xdr:col>18</xdr:col>
      <xdr:colOff>28574</xdr:colOff>
      <xdr:row>180</xdr:row>
      <xdr:rowOff>114301</xdr:rowOff>
    </xdr:to>
    <xdr:sp macro="" textlink="">
      <xdr:nvSpPr>
        <xdr:cNvPr id="119" name="Texto 12"/>
        <xdr:cNvSpPr txBox="1">
          <a:spLocks noChangeArrowheads="1"/>
        </xdr:cNvSpPr>
      </xdr:nvSpPr>
      <xdr:spPr bwMode="auto">
        <a:xfrm>
          <a:off x="9905999" y="46443901"/>
          <a:ext cx="619125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 7 DE  20</a:t>
          </a:r>
        </a:p>
      </xdr:txBody>
    </xdr:sp>
    <xdr:clientData/>
  </xdr:twoCellAnchor>
  <xdr:twoCellAnchor>
    <xdr:from>
      <xdr:col>15</xdr:col>
      <xdr:colOff>266700</xdr:colOff>
      <xdr:row>178</xdr:row>
      <xdr:rowOff>66675</xdr:rowOff>
    </xdr:from>
    <xdr:to>
      <xdr:col>18</xdr:col>
      <xdr:colOff>190499</xdr:colOff>
      <xdr:row>179</xdr:row>
      <xdr:rowOff>66675</xdr:rowOff>
    </xdr:to>
    <xdr:sp macro="" textlink="">
      <xdr:nvSpPr>
        <xdr:cNvPr id="120" name="Texto 29"/>
        <xdr:cNvSpPr txBox="1">
          <a:spLocks noChangeArrowheads="1"/>
        </xdr:cNvSpPr>
      </xdr:nvSpPr>
      <xdr:spPr bwMode="auto">
        <a:xfrm>
          <a:off x="9410700" y="46224825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05/08/2016</a:t>
          </a:r>
        </a:p>
      </xdr:txBody>
    </xdr:sp>
    <xdr:clientData/>
  </xdr:twoCellAnchor>
  <xdr:twoCellAnchor>
    <xdr:from>
      <xdr:col>1</xdr:col>
      <xdr:colOff>1</xdr:colOff>
      <xdr:row>173</xdr:row>
      <xdr:rowOff>47624</xdr:rowOff>
    </xdr:from>
    <xdr:to>
      <xdr:col>12</xdr:col>
      <xdr:colOff>333375</xdr:colOff>
      <xdr:row>176</xdr:row>
      <xdr:rowOff>152400</xdr:rowOff>
    </xdr:to>
    <xdr:sp macro="" textlink="">
      <xdr:nvSpPr>
        <xdr:cNvPr id="121" name="Texto 27"/>
        <xdr:cNvSpPr txBox="1">
          <a:spLocks noChangeArrowheads="1"/>
        </xdr:cNvSpPr>
      </xdr:nvSpPr>
      <xdr:spPr bwMode="auto">
        <a:xfrm>
          <a:off x="219076" y="45253274"/>
          <a:ext cx="7962899" cy="67627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266700</xdr:colOff>
      <xdr:row>173</xdr:row>
      <xdr:rowOff>9526</xdr:rowOff>
    </xdr:from>
    <xdr:to>
      <xdr:col>19</xdr:col>
      <xdr:colOff>0</xdr:colOff>
      <xdr:row>176</xdr:row>
      <xdr:rowOff>114300</xdr:rowOff>
    </xdr:to>
    <xdr:pic>
      <xdr:nvPicPr>
        <xdr:cNvPr id="122" name="12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45215176"/>
          <a:ext cx="2914650" cy="6762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400049</xdr:colOff>
      <xdr:row>163</xdr:row>
      <xdr:rowOff>91282</xdr:rowOff>
    </xdr:from>
    <xdr:to>
      <xdr:col>4</xdr:col>
      <xdr:colOff>410634</xdr:colOff>
      <xdr:row>165</xdr:row>
      <xdr:rowOff>169335</xdr:rowOff>
    </xdr:to>
    <xdr:sp macro="" textlink="">
      <xdr:nvSpPr>
        <xdr:cNvPr id="123" name="Texto 62"/>
        <xdr:cNvSpPr txBox="1">
          <a:spLocks noChangeArrowheads="1"/>
        </xdr:cNvSpPr>
      </xdr:nvSpPr>
      <xdr:spPr bwMode="auto">
        <a:xfrm>
          <a:off x="619124" y="43391932"/>
          <a:ext cx="233468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1200418</xdr:colOff>
      <xdr:row>169</xdr:row>
      <xdr:rowOff>0</xdr:rowOff>
    </xdr:from>
    <xdr:to>
      <xdr:col>7</xdr:col>
      <xdr:colOff>180975</xdr:colOff>
      <xdr:row>171</xdr:row>
      <xdr:rowOff>161926</xdr:rowOff>
    </xdr:to>
    <xdr:sp macro="" textlink="">
      <xdr:nvSpPr>
        <xdr:cNvPr id="124" name="Texto 63"/>
        <xdr:cNvSpPr txBox="1">
          <a:spLocks noChangeArrowheads="1"/>
        </xdr:cNvSpPr>
      </xdr:nvSpPr>
      <xdr:spPr bwMode="auto">
        <a:xfrm>
          <a:off x="2371993" y="44443650"/>
          <a:ext cx="2438132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54360</xdr:colOff>
      <xdr:row>163</xdr:row>
      <xdr:rowOff>28575</xdr:rowOff>
    </xdr:from>
    <xdr:to>
      <xdr:col>18</xdr:col>
      <xdr:colOff>367095</xdr:colOff>
      <xdr:row>165</xdr:row>
      <xdr:rowOff>74085</xdr:rowOff>
    </xdr:to>
    <xdr:sp macro="" textlink="">
      <xdr:nvSpPr>
        <xdr:cNvPr id="125" name="Texto 39"/>
        <xdr:cNvSpPr txBox="1">
          <a:spLocks noChangeArrowheads="1"/>
        </xdr:cNvSpPr>
      </xdr:nvSpPr>
      <xdr:spPr bwMode="auto">
        <a:xfrm>
          <a:off x="8826885" y="43329225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400050</xdr:colOff>
      <xdr:row>163</xdr:row>
      <xdr:rowOff>112186</xdr:rowOff>
    </xdr:from>
    <xdr:to>
      <xdr:col>10</xdr:col>
      <xdr:colOff>353484</xdr:colOff>
      <xdr:row>165</xdr:row>
      <xdr:rowOff>159810</xdr:rowOff>
    </xdr:to>
    <xdr:sp macro="" textlink="">
      <xdr:nvSpPr>
        <xdr:cNvPr id="126" name="Texto 39"/>
        <xdr:cNvSpPr txBox="1">
          <a:spLocks noChangeArrowheads="1"/>
        </xdr:cNvSpPr>
      </xdr:nvSpPr>
      <xdr:spPr bwMode="auto">
        <a:xfrm>
          <a:off x="4381500" y="43412836"/>
          <a:ext cx="2934759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48685</xdr:colOff>
      <xdr:row>168</xdr:row>
      <xdr:rowOff>104777</xdr:rowOff>
    </xdr:from>
    <xdr:to>
      <xdr:col>14</xdr:col>
      <xdr:colOff>143935</xdr:colOff>
      <xdr:row>171</xdr:row>
      <xdr:rowOff>133351</xdr:rowOff>
    </xdr:to>
    <xdr:sp macro="" textlink="" fLocksText="0">
      <xdr:nvSpPr>
        <xdr:cNvPr id="127" name="Text Box 14"/>
        <xdr:cNvSpPr txBox="1">
          <a:spLocks noChangeArrowheads="1"/>
        </xdr:cNvSpPr>
      </xdr:nvSpPr>
      <xdr:spPr bwMode="auto">
        <a:xfrm>
          <a:off x="7011460" y="44357927"/>
          <a:ext cx="1905000" cy="600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346</xdr:row>
      <xdr:rowOff>20495</xdr:rowOff>
    </xdr:from>
    <xdr:to>
      <xdr:col>18</xdr:col>
      <xdr:colOff>399722</xdr:colOff>
      <xdr:row>346</xdr:row>
      <xdr:rowOff>173087</xdr:rowOff>
    </xdr:to>
    <xdr:sp macro="" textlink="">
      <xdr:nvSpPr>
        <xdr:cNvPr id="128" name="Texto 12"/>
        <xdr:cNvSpPr txBox="1">
          <a:spLocks noChangeArrowheads="1"/>
        </xdr:cNvSpPr>
      </xdr:nvSpPr>
      <xdr:spPr bwMode="auto">
        <a:xfrm>
          <a:off x="10282590" y="91479545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13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409575</xdr:colOff>
      <xdr:row>344</xdr:row>
      <xdr:rowOff>122465</xdr:rowOff>
    </xdr:from>
    <xdr:to>
      <xdr:col>18</xdr:col>
      <xdr:colOff>352425</xdr:colOff>
      <xdr:row>346</xdr:row>
      <xdr:rowOff>9525</xdr:rowOff>
    </xdr:to>
    <xdr:sp macro="" textlink="">
      <xdr:nvSpPr>
        <xdr:cNvPr id="129" name="Texto 29"/>
        <xdr:cNvSpPr txBox="1">
          <a:spLocks noChangeArrowheads="1"/>
        </xdr:cNvSpPr>
      </xdr:nvSpPr>
      <xdr:spPr bwMode="auto">
        <a:xfrm>
          <a:off x="9553575" y="91200515"/>
          <a:ext cx="1295400" cy="2680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   FECHA: 05/07/2016</a:t>
          </a:r>
        </a:p>
      </xdr:txBody>
    </xdr:sp>
    <xdr:clientData/>
  </xdr:twoCellAnchor>
  <xdr:twoCellAnchor>
    <xdr:from>
      <xdr:col>0</xdr:col>
      <xdr:colOff>133351</xdr:colOff>
      <xdr:row>340</xdr:row>
      <xdr:rowOff>28576</xdr:rowOff>
    </xdr:from>
    <xdr:to>
      <xdr:col>12</xdr:col>
      <xdr:colOff>228600</xdr:colOff>
      <xdr:row>343</xdr:row>
      <xdr:rowOff>123826</xdr:rowOff>
    </xdr:to>
    <xdr:sp macro="" textlink="">
      <xdr:nvSpPr>
        <xdr:cNvPr id="130" name="Texto 27"/>
        <xdr:cNvSpPr txBox="1">
          <a:spLocks noChangeArrowheads="1"/>
        </xdr:cNvSpPr>
      </xdr:nvSpPr>
      <xdr:spPr bwMode="auto">
        <a:xfrm>
          <a:off x="133351" y="90344626"/>
          <a:ext cx="7943849" cy="6667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219075</xdr:colOff>
      <xdr:row>340</xdr:row>
      <xdr:rowOff>28575</xdr:rowOff>
    </xdr:from>
    <xdr:to>
      <xdr:col>19</xdr:col>
      <xdr:colOff>38100</xdr:colOff>
      <xdr:row>343</xdr:row>
      <xdr:rowOff>152400</xdr:rowOff>
    </xdr:to>
    <xdr:pic>
      <xdr:nvPicPr>
        <xdr:cNvPr id="131" name="13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90344625"/>
          <a:ext cx="3000375" cy="6953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85725</xdr:colOff>
      <xdr:row>331</xdr:row>
      <xdr:rowOff>1</xdr:rowOff>
    </xdr:from>
    <xdr:to>
      <xdr:col>4</xdr:col>
      <xdr:colOff>382060</xdr:colOff>
      <xdr:row>333</xdr:row>
      <xdr:rowOff>19050</xdr:rowOff>
    </xdr:to>
    <xdr:sp macro="" textlink="">
      <xdr:nvSpPr>
        <xdr:cNvPr id="132" name="Texto 62"/>
        <xdr:cNvSpPr txBox="1">
          <a:spLocks noChangeArrowheads="1"/>
        </xdr:cNvSpPr>
      </xdr:nvSpPr>
      <xdr:spPr bwMode="auto">
        <a:xfrm>
          <a:off x="304800" y="88601551"/>
          <a:ext cx="2620435" cy="400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1286141</xdr:colOff>
      <xdr:row>336</xdr:row>
      <xdr:rowOff>114300</xdr:rowOff>
    </xdr:from>
    <xdr:to>
      <xdr:col>7</xdr:col>
      <xdr:colOff>276224</xdr:colOff>
      <xdr:row>339</xdr:row>
      <xdr:rowOff>180976</xdr:rowOff>
    </xdr:to>
    <xdr:sp macro="" textlink="">
      <xdr:nvSpPr>
        <xdr:cNvPr id="133" name="Texto 63"/>
        <xdr:cNvSpPr txBox="1">
          <a:spLocks noChangeArrowheads="1"/>
        </xdr:cNvSpPr>
      </xdr:nvSpPr>
      <xdr:spPr bwMode="auto">
        <a:xfrm>
          <a:off x="2457716" y="89668350"/>
          <a:ext cx="2447658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331</xdr:row>
      <xdr:rowOff>0</xdr:rowOff>
    </xdr:from>
    <xdr:to>
      <xdr:col>18</xdr:col>
      <xdr:colOff>376620</xdr:colOff>
      <xdr:row>333</xdr:row>
      <xdr:rowOff>47626</xdr:rowOff>
    </xdr:to>
    <xdr:sp macro="" textlink="">
      <xdr:nvSpPr>
        <xdr:cNvPr id="134" name="Texto 39"/>
        <xdr:cNvSpPr txBox="1">
          <a:spLocks noChangeArrowheads="1"/>
        </xdr:cNvSpPr>
      </xdr:nvSpPr>
      <xdr:spPr bwMode="auto">
        <a:xfrm>
          <a:off x="8836410" y="88601550"/>
          <a:ext cx="2036760" cy="42862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695325</xdr:colOff>
      <xdr:row>331</xdr:row>
      <xdr:rowOff>16937</xdr:rowOff>
    </xdr:from>
    <xdr:to>
      <xdr:col>10</xdr:col>
      <xdr:colOff>209551</xdr:colOff>
      <xdr:row>333</xdr:row>
      <xdr:rowOff>76200</xdr:rowOff>
    </xdr:to>
    <xdr:sp macro="" textlink="">
      <xdr:nvSpPr>
        <xdr:cNvPr id="135" name="Texto 39"/>
        <xdr:cNvSpPr txBox="1">
          <a:spLocks noChangeArrowheads="1"/>
        </xdr:cNvSpPr>
      </xdr:nvSpPr>
      <xdr:spPr bwMode="auto">
        <a:xfrm>
          <a:off x="4629150" y="88618487"/>
          <a:ext cx="2543176" cy="440263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744010</xdr:colOff>
      <xdr:row>336</xdr:row>
      <xdr:rowOff>19051</xdr:rowOff>
    </xdr:from>
    <xdr:to>
      <xdr:col>14</xdr:col>
      <xdr:colOff>86785</xdr:colOff>
      <xdr:row>339</xdr:row>
      <xdr:rowOff>114300</xdr:rowOff>
    </xdr:to>
    <xdr:sp macro="" textlink="" fLocksText="0">
      <xdr:nvSpPr>
        <xdr:cNvPr id="136" name="Text Box 14"/>
        <xdr:cNvSpPr txBox="1">
          <a:spLocks noChangeArrowheads="1"/>
        </xdr:cNvSpPr>
      </xdr:nvSpPr>
      <xdr:spPr bwMode="auto">
        <a:xfrm>
          <a:off x="6868585" y="89573101"/>
          <a:ext cx="1990725" cy="666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460</xdr:row>
      <xdr:rowOff>20495</xdr:rowOff>
    </xdr:from>
    <xdr:to>
      <xdr:col>18</xdr:col>
      <xdr:colOff>399722</xdr:colOff>
      <xdr:row>460</xdr:row>
      <xdr:rowOff>173087</xdr:rowOff>
    </xdr:to>
    <xdr:sp macro="" textlink="">
      <xdr:nvSpPr>
        <xdr:cNvPr id="137" name="Texto 12"/>
        <xdr:cNvSpPr txBox="1">
          <a:spLocks noChangeArrowheads="1"/>
        </xdr:cNvSpPr>
      </xdr:nvSpPr>
      <xdr:spPr bwMode="auto">
        <a:xfrm>
          <a:off x="10282590" y="121911920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17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76200</xdr:colOff>
      <xdr:row>458</xdr:row>
      <xdr:rowOff>151041</xdr:rowOff>
    </xdr:from>
    <xdr:to>
      <xdr:col>18</xdr:col>
      <xdr:colOff>342900</xdr:colOff>
      <xdr:row>459</xdr:row>
      <xdr:rowOff>152401</xdr:rowOff>
    </xdr:to>
    <xdr:sp macro="" textlink="">
      <xdr:nvSpPr>
        <xdr:cNvPr id="138" name="Texto 29"/>
        <xdr:cNvSpPr txBox="1">
          <a:spLocks noChangeArrowheads="1"/>
        </xdr:cNvSpPr>
      </xdr:nvSpPr>
      <xdr:spPr bwMode="auto">
        <a:xfrm>
          <a:off x="9715500" y="121661466"/>
          <a:ext cx="1123950" cy="1918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05/07/2016</a:t>
          </a:r>
        </a:p>
      </xdr:txBody>
    </xdr:sp>
    <xdr:clientData/>
  </xdr:twoCellAnchor>
  <xdr:twoCellAnchor>
    <xdr:from>
      <xdr:col>0</xdr:col>
      <xdr:colOff>247650</xdr:colOff>
      <xdr:row>453</xdr:row>
      <xdr:rowOff>28575</xdr:rowOff>
    </xdr:from>
    <xdr:to>
      <xdr:col>12</xdr:col>
      <xdr:colOff>276225</xdr:colOff>
      <xdr:row>457</xdr:row>
      <xdr:rowOff>123825</xdr:rowOff>
    </xdr:to>
    <xdr:sp macro="" textlink="">
      <xdr:nvSpPr>
        <xdr:cNvPr id="139" name="Texto 27"/>
        <xdr:cNvSpPr txBox="1">
          <a:spLocks noChangeArrowheads="1"/>
        </xdr:cNvSpPr>
      </xdr:nvSpPr>
      <xdr:spPr bwMode="auto">
        <a:xfrm>
          <a:off x="219075" y="120586500"/>
          <a:ext cx="7905750" cy="8572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3</xdr:colOff>
      <xdr:row>453</xdr:row>
      <xdr:rowOff>38100</xdr:rowOff>
    </xdr:from>
    <xdr:to>
      <xdr:col>19</xdr:col>
      <xdr:colOff>38101</xdr:colOff>
      <xdr:row>456</xdr:row>
      <xdr:rowOff>171450</xdr:rowOff>
    </xdr:to>
    <xdr:pic>
      <xdr:nvPicPr>
        <xdr:cNvPr id="140" name="139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3" y="120596025"/>
          <a:ext cx="2800348" cy="704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446</xdr:row>
      <xdr:rowOff>24607</xdr:rowOff>
    </xdr:from>
    <xdr:to>
      <xdr:col>4</xdr:col>
      <xdr:colOff>324910</xdr:colOff>
      <xdr:row>448</xdr:row>
      <xdr:rowOff>102660</xdr:rowOff>
    </xdr:to>
    <xdr:sp macro="" textlink="">
      <xdr:nvSpPr>
        <xdr:cNvPr id="141" name="Texto 62"/>
        <xdr:cNvSpPr txBox="1">
          <a:spLocks noChangeArrowheads="1"/>
        </xdr:cNvSpPr>
      </xdr:nvSpPr>
      <xdr:spPr bwMode="auto">
        <a:xfrm>
          <a:off x="219075" y="119249032"/>
          <a:ext cx="264901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1314717</xdr:colOff>
      <xdr:row>449</xdr:row>
      <xdr:rowOff>159810</xdr:rowOff>
    </xdr:from>
    <xdr:to>
      <xdr:col>7</xdr:col>
      <xdr:colOff>180182</xdr:colOff>
      <xdr:row>452</xdr:row>
      <xdr:rowOff>150285</xdr:rowOff>
    </xdr:to>
    <xdr:sp macro="" textlink="">
      <xdr:nvSpPr>
        <xdr:cNvPr id="142" name="Texto 63"/>
        <xdr:cNvSpPr txBox="1">
          <a:spLocks noChangeArrowheads="1"/>
        </xdr:cNvSpPr>
      </xdr:nvSpPr>
      <xdr:spPr bwMode="auto">
        <a:xfrm>
          <a:off x="2486292" y="119955735"/>
          <a:ext cx="232304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446</xdr:row>
      <xdr:rowOff>0</xdr:rowOff>
    </xdr:from>
    <xdr:to>
      <xdr:col>18</xdr:col>
      <xdr:colOff>376620</xdr:colOff>
      <xdr:row>448</xdr:row>
      <xdr:rowOff>45510</xdr:rowOff>
    </xdr:to>
    <xdr:sp macro="" textlink="">
      <xdr:nvSpPr>
        <xdr:cNvPr id="143" name="Texto 39"/>
        <xdr:cNvSpPr txBox="1">
          <a:spLocks noChangeArrowheads="1"/>
        </xdr:cNvSpPr>
      </xdr:nvSpPr>
      <xdr:spPr bwMode="auto">
        <a:xfrm>
          <a:off x="8836410" y="119224425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750358</xdr:colOff>
      <xdr:row>446</xdr:row>
      <xdr:rowOff>35986</xdr:rowOff>
    </xdr:from>
    <xdr:to>
      <xdr:col>10</xdr:col>
      <xdr:colOff>410634</xdr:colOff>
      <xdr:row>448</xdr:row>
      <xdr:rowOff>83610</xdr:rowOff>
    </xdr:to>
    <xdr:sp macro="" textlink="">
      <xdr:nvSpPr>
        <xdr:cNvPr id="144" name="Texto 39"/>
        <xdr:cNvSpPr txBox="1">
          <a:spLocks noChangeArrowheads="1"/>
        </xdr:cNvSpPr>
      </xdr:nvSpPr>
      <xdr:spPr bwMode="auto">
        <a:xfrm>
          <a:off x="3969808" y="119260411"/>
          <a:ext cx="340360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134410</xdr:colOff>
      <xdr:row>448</xdr:row>
      <xdr:rowOff>171451</xdr:rowOff>
    </xdr:from>
    <xdr:to>
      <xdr:col>14</xdr:col>
      <xdr:colOff>229660</xdr:colOff>
      <xdr:row>452</xdr:row>
      <xdr:rowOff>171450</xdr:rowOff>
    </xdr:to>
    <xdr:sp macro="" textlink="" fLocksText="0">
      <xdr:nvSpPr>
        <xdr:cNvPr id="145" name="Text Box 14"/>
        <xdr:cNvSpPr txBox="1">
          <a:spLocks noChangeArrowheads="1"/>
        </xdr:cNvSpPr>
      </xdr:nvSpPr>
      <xdr:spPr bwMode="auto">
        <a:xfrm>
          <a:off x="7097185" y="119776876"/>
          <a:ext cx="1905000" cy="7619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276225</xdr:colOff>
      <xdr:row>94</xdr:row>
      <xdr:rowOff>47625</xdr:rowOff>
    </xdr:from>
    <xdr:to>
      <xdr:col>18</xdr:col>
      <xdr:colOff>146957</xdr:colOff>
      <xdr:row>95</xdr:row>
      <xdr:rowOff>19242</xdr:rowOff>
    </xdr:to>
    <xdr:sp macro="" textlink="">
      <xdr:nvSpPr>
        <xdr:cNvPr id="146" name="Texto 12"/>
        <xdr:cNvSpPr txBox="1">
          <a:spLocks noChangeArrowheads="1"/>
        </xdr:cNvSpPr>
      </xdr:nvSpPr>
      <xdr:spPr bwMode="auto">
        <a:xfrm>
          <a:off x="9915525" y="24126825"/>
          <a:ext cx="727982" cy="16211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ysClr val="windowText" lastClr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ysClr val="windowText" lastClr="000000"/>
              </a:solidFill>
              <a:latin typeface="+mn-lt"/>
              <a:cs typeface="Times New Roman"/>
            </a:rPr>
            <a:t> 4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200025</xdr:colOff>
      <xdr:row>93</xdr:row>
      <xdr:rowOff>28574</xdr:rowOff>
    </xdr:from>
    <xdr:to>
      <xdr:col>18</xdr:col>
      <xdr:colOff>190499</xdr:colOff>
      <xdr:row>93</xdr:row>
      <xdr:rowOff>161925</xdr:rowOff>
    </xdr:to>
    <xdr:sp macro="" textlink="">
      <xdr:nvSpPr>
        <xdr:cNvPr id="147" name="Texto 29"/>
        <xdr:cNvSpPr txBox="1">
          <a:spLocks noChangeArrowheads="1"/>
        </xdr:cNvSpPr>
      </xdr:nvSpPr>
      <xdr:spPr bwMode="auto">
        <a:xfrm>
          <a:off x="9344025" y="23917274"/>
          <a:ext cx="1343024" cy="13335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05/08/2016</a:t>
          </a:r>
        </a:p>
      </xdr:txBody>
    </xdr:sp>
    <xdr:clientData/>
  </xdr:twoCellAnchor>
  <xdr:twoCellAnchor>
    <xdr:from>
      <xdr:col>0</xdr:col>
      <xdr:colOff>76200</xdr:colOff>
      <xdr:row>87</xdr:row>
      <xdr:rowOff>66675</xdr:rowOff>
    </xdr:from>
    <xdr:to>
      <xdr:col>12</xdr:col>
      <xdr:colOff>104775</xdr:colOff>
      <xdr:row>90</xdr:row>
      <xdr:rowOff>152400</xdr:rowOff>
    </xdr:to>
    <xdr:sp macro="" textlink="">
      <xdr:nvSpPr>
        <xdr:cNvPr id="148" name="Texto 27"/>
        <xdr:cNvSpPr txBox="1">
          <a:spLocks noChangeArrowheads="1"/>
        </xdr:cNvSpPr>
      </xdr:nvSpPr>
      <xdr:spPr bwMode="auto">
        <a:xfrm>
          <a:off x="76200" y="22812375"/>
          <a:ext cx="7877175" cy="65722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19050</xdr:colOff>
      <xdr:row>87</xdr:row>
      <xdr:rowOff>76201</xdr:rowOff>
    </xdr:from>
    <xdr:to>
      <xdr:col>18</xdr:col>
      <xdr:colOff>485775</xdr:colOff>
      <xdr:row>91</xdr:row>
      <xdr:rowOff>1</xdr:rowOff>
    </xdr:to>
    <xdr:pic>
      <xdr:nvPicPr>
        <xdr:cNvPr id="149" name="148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821901"/>
          <a:ext cx="3114675" cy="6858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76200</xdr:colOff>
      <xdr:row>106</xdr:row>
      <xdr:rowOff>123826</xdr:rowOff>
    </xdr:from>
    <xdr:to>
      <xdr:col>4</xdr:col>
      <xdr:colOff>401110</xdr:colOff>
      <xdr:row>109</xdr:row>
      <xdr:rowOff>47626</xdr:rowOff>
    </xdr:to>
    <xdr:sp macro="" textlink="">
      <xdr:nvSpPr>
        <xdr:cNvPr id="150" name="Texto 62"/>
        <xdr:cNvSpPr txBox="1">
          <a:spLocks noChangeArrowheads="1"/>
        </xdr:cNvSpPr>
      </xdr:nvSpPr>
      <xdr:spPr bwMode="auto">
        <a:xfrm>
          <a:off x="295275" y="28251151"/>
          <a:ext cx="2649010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1343292</xdr:colOff>
      <xdr:row>111</xdr:row>
      <xdr:rowOff>173304</xdr:rowOff>
    </xdr:from>
    <xdr:to>
      <xdr:col>7</xdr:col>
      <xdr:colOff>257175</xdr:colOff>
      <xdr:row>114</xdr:row>
      <xdr:rowOff>152400</xdr:rowOff>
    </xdr:to>
    <xdr:sp macro="" textlink="">
      <xdr:nvSpPr>
        <xdr:cNvPr id="151" name="Texto 63"/>
        <xdr:cNvSpPr txBox="1">
          <a:spLocks noChangeArrowheads="1"/>
        </xdr:cNvSpPr>
      </xdr:nvSpPr>
      <xdr:spPr bwMode="auto">
        <a:xfrm>
          <a:off x="2514867" y="29253129"/>
          <a:ext cx="2371458" cy="5505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35310</xdr:colOff>
      <xdr:row>106</xdr:row>
      <xdr:rowOff>80168</xdr:rowOff>
    </xdr:from>
    <xdr:to>
      <xdr:col>18</xdr:col>
      <xdr:colOff>348045</xdr:colOff>
      <xdr:row>108</xdr:row>
      <xdr:rowOff>180975</xdr:rowOff>
    </xdr:to>
    <xdr:sp macro="" textlink="">
      <xdr:nvSpPr>
        <xdr:cNvPr id="152" name="Texto 39"/>
        <xdr:cNvSpPr txBox="1">
          <a:spLocks noChangeArrowheads="1"/>
        </xdr:cNvSpPr>
      </xdr:nvSpPr>
      <xdr:spPr bwMode="auto">
        <a:xfrm>
          <a:off x="8807835" y="28207493"/>
          <a:ext cx="2036760" cy="48180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369358</xdr:colOff>
      <xdr:row>106</xdr:row>
      <xdr:rowOff>116154</xdr:rowOff>
    </xdr:from>
    <xdr:to>
      <xdr:col>11</xdr:col>
      <xdr:colOff>38100</xdr:colOff>
      <xdr:row>109</xdr:row>
      <xdr:rowOff>19050</xdr:rowOff>
    </xdr:to>
    <xdr:sp macro="" textlink="">
      <xdr:nvSpPr>
        <xdr:cNvPr id="153" name="Texto 39"/>
        <xdr:cNvSpPr txBox="1">
          <a:spLocks noChangeArrowheads="1"/>
        </xdr:cNvSpPr>
      </xdr:nvSpPr>
      <xdr:spPr bwMode="auto">
        <a:xfrm>
          <a:off x="4350808" y="28243479"/>
          <a:ext cx="3231092" cy="47439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67735</xdr:colOff>
      <xdr:row>112</xdr:row>
      <xdr:rowOff>59003</xdr:rowOff>
    </xdr:from>
    <xdr:to>
      <xdr:col>14</xdr:col>
      <xdr:colOff>162985</xdr:colOff>
      <xdr:row>114</xdr:row>
      <xdr:rowOff>161925</xdr:rowOff>
    </xdr:to>
    <xdr:sp macro="" textlink="" fLocksText="0">
      <xdr:nvSpPr>
        <xdr:cNvPr id="154" name="Text Box 14"/>
        <xdr:cNvSpPr txBox="1">
          <a:spLocks noChangeArrowheads="1"/>
        </xdr:cNvSpPr>
      </xdr:nvSpPr>
      <xdr:spPr bwMode="auto">
        <a:xfrm>
          <a:off x="7030510" y="29329328"/>
          <a:ext cx="1905000" cy="4839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400049</xdr:colOff>
      <xdr:row>191</xdr:row>
      <xdr:rowOff>91282</xdr:rowOff>
    </xdr:from>
    <xdr:to>
      <xdr:col>4</xdr:col>
      <xdr:colOff>410634</xdr:colOff>
      <xdr:row>193</xdr:row>
      <xdr:rowOff>169335</xdr:rowOff>
    </xdr:to>
    <xdr:sp macro="" textlink="">
      <xdr:nvSpPr>
        <xdr:cNvPr id="155" name="Texto 62"/>
        <xdr:cNvSpPr txBox="1">
          <a:spLocks noChangeArrowheads="1"/>
        </xdr:cNvSpPr>
      </xdr:nvSpPr>
      <xdr:spPr bwMode="auto">
        <a:xfrm>
          <a:off x="619124" y="51307207"/>
          <a:ext cx="233468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1200418</xdr:colOff>
      <xdr:row>196</xdr:row>
      <xdr:rowOff>0</xdr:rowOff>
    </xdr:from>
    <xdr:to>
      <xdr:col>7</xdr:col>
      <xdr:colOff>180975</xdr:colOff>
      <xdr:row>198</xdr:row>
      <xdr:rowOff>161926</xdr:rowOff>
    </xdr:to>
    <xdr:sp macro="" textlink="">
      <xdr:nvSpPr>
        <xdr:cNvPr id="156" name="Texto 63"/>
        <xdr:cNvSpPr txBox="1">
          <a:spLocks noChangeArrowheads="1"/>
        </xdr:cNvSpPr>
      </xdr:nvSpPr>
      <xdr:spPr bwMode="auto">
        <a:xfrm>
          <a:off x="2371993" y="52168425"/>
          <a:ext cx="2438132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54360</xdr:colOff>
      <xdr:row>191</xdr:row>
      <xdr:rowOff>28575</xdr:rowOff>
    </xdr:from>
    <xdr:to>
      <xdr:col>18</xdr:col>
      <xdr:colOff>367095</xdr:colOff>
      <xdr:row>193</xdr:row>
      <xdr:rowOff>74085</xdr:rowOff>
    </xdr:to>
    <xdr:sp macro="" textlink="">
      <xdr:nvSpPr>
        <xdr:cNvPr id="157" name="Texto 39"/>
        <xdr:cNvSpPr txBox="1">
          <a:spLocks noChangeArrowheads="1"/>
        </xdr:cNvSpPr>
      </xdr:nvSpPr>
      <xdr:spPr bwMode="auto">
        <a:xfrm>
          <a:off x="8826885" y="51244500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400050</xdr:colOff>
      <xdr:row>191</xdr:row>
      <xdr:rowOff>112186</xdr:rowOff>
    </xdr:from>
    <xdr:to>
      <xdr:col>10</xdr:col>
      <xdr:colOff>353484</xdr:colOff>
      <xdr:row>193</xdr:row>
      <xdr:rowOff>159810</xdr:rowOff>
    </xdr:to>
    <xdr:sp macro="" textlink="">
      <xdr:nvSpPr>
        <xdr:cNvPr id="158" name="Texto 39"/>
        <xdr:cNvSpPr txBox="1">
          <a:spLocks noChangeArrowheads="1"/>
        </xdr:cNvSpPr>
      </xdr:nvSpPr>
      <xdr:spPr bwMode="auto">
        <a:xfrm>
          <a:off x="4381500" y="51328111"/>
          <a:ext cx="2934759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48685</xdr:colOff>
      <xdr:row>195</xdr:row>
      <xdr:rowOff>104777</xdr:rowOff>
    </xdr:from>
    <xdr:to>
      <xdr:col>14</xdr:col>
      <xdr:colOff>143935</xdr:colOff>
      <xdr:row>198</xdr:row>
      <xdr:rowOff>133351</xdr:rowOff>
    </xdr:to>
    <xdr:sp macro="" textlink="" fLocksText="0">
      <xdr:nvSpPr>
        <xdr:cNvPr id="159" name="Text Box 14"/>
        <xdr:cNvSpPr txBox="1">
          <a:spLocks noChangeArrowheads="1"/>
        </xdr:cNvSpPr>
      </xdr:nvSpPr>
      <xdr:spPr bwMode="auto">
        <a:xfrm>
          <a:off x="7011460" y="52082702"/>
          <a:ext cx="1905000" cy="600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266699</xdr:colOff>
      <xdr:row>205</xdr:row>
      <xdr:rowOff>95251</xdr:rowOff>
    </xdr:from>
    <xdr:to>
      <xdr:col>18</xdr:col>
      <xdr:colOff>28574</xdr:colOff>
      <xdr:row>206</xdr:row>
      <xdr:rowOff>114301</xdr:rowOff>
    </xdr:to>
    <xdr:sp macro="" textlink="">
      <xdr:nvSpPr>
        <xdr:cNvPr id="160" name="Texto 12"/>
        <xdr:cNvSpPr txBox="1">
          <a:spLocks noChangeArrowheads="1"/>
        </xdr:cNvSpPr>
      </xdr:nvSpPr>
      <xdr:spPr bwMode="auto">
        <a:xfrm>
          <a:off x="9905999" y="53978176"/>
          <a:ext cx="619125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 8 DE 20</a:t>
          </a:r>
        </a:p>
      </xdr:txBody>
    </xdr:sp>
    <xdr:clientData/>
  </xdr:twoCellAnchor>
  <xdr:twoCellAnchor>
    <xdr:from>
      <xdr:col>15</xdr:col>
      <xdr:colOff>266700</xdr:colOff>
      <xdr:row>204</xdr:row>
      <xdr:rowOff>66675</xdr:rowOff>
    </xdr:from>
    <xdr:to>
      <xdr:col>18</xdr:col>
      <xdr:colOff>190499</xdr:colOff>
      <xdr:row>205</xdr:row>
      <xdr:rowOff>66675</xdr:rowOff>
    </xdr:to>
    <xdr:sp macro="" textlink="">
      <xdr:nvSpPr>
        <xdr:cNvPr id="161" name="Texto 29"/>
        <xdr:cNvSpPr txBox="1">
          <a:spLocks noChangeArrowheads="1"/>
        </xdr:cNvSpPr>
      </xdr:nvSpPr>
      <xdr:spPr bwMode="auto">
        <a:xfrm>
          <a:off x="9410700" y="53759100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05/08/2016</a:t>
          </a:r>
        </a:p>
      </xdr:txBody>
    </xdr:sp>
    <xdr:clientData/>
  </xdr:twoCellAnchor>
  <xdr:twoCellAnchor>
    <xdr:from>
      <xdr:col>1</xdr:col>
      <xdr:colOff>1</xdr:colOff>
      <xdr:row>199</xdr:row>
      <xdr:rowOff>47624</xdr:rowOff>
    </xdr:from>
    <xdr:to>
      <xdr:col>12</xdr:col>
      <xdr:colOff>333375</xdr:colOff>
      <xdr:row>202</xdr:row>
      <xdr:rowOff>152400</xdr:rowOff>
    </xdr:to>
    <xdr:sp macro="" textlink="">
      <xdr:nvSpPr>
        <xdr:cNvPr id="162" name="Texto 27"/>
        <xdr:cNvSpPr txBox="1">
          <a:spLocks noChangeArrowheads="1"/>
        </xdr:cNvSpPr>
      </xdr:nvSpPr>
      <xdr:spPr bwMode="auto">
        <a:xfrm>
          <a:off x="219076" y="52787549"/>
          <a:ext cx="7962899" cy="67627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266700</xdr:colOff>
      <xdr:row>199</xdr:row>
      <xdr:rowOff>9526</xdr:rowOff>
    </xdr:from>
    <xdr:to>
      <xdr:col>19</xdr:col>
      <xdr:colOff>0</xdr:colOff>
      <xdr:row>202</xdr:row>
      <xdr:rowOff>114300</xdr:rowOff>
    </xdr:to>
    <xdr:pic>
      <xdr:nvPicPr>
        <xdr:cNvPr id="163" name="16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52749451"/>
          <a:ext cx="2914650" cy="676274"/>
        </a:xfrm>
        <a:prstGeom prst="rect">
          <a:avLst/>
        </a:prstGeom>
        <a:noFill/>
      </xdr:spPr>
    </xdr:pic>
    <xdr:clientData/>
  </xdr:twoCellAnchor>
  <xdr:twoCellAnchor>
    <xdr:from>
      <xdr:col>16</xdr:col>
      <xdr:colOff>266699</xdr:colOff>
      <xdr:row>261</xdr:row>
      <xdr:rowOff>95251</xdr:rowOff>
    </xdr:from>
    <xdr:to>
      <xdr:col>17</xdr:col>
      <xdr:colOff>428624</xdr:colOff>
      <xdr:row>262</xdr:row>
      <xdr:rowOff>104775</xdr:rowOff>
    </xdr:to>
    <xdr:sp macro="" textlink="">
      <xdr:nvSpPr>
        <xdr:cNvPr id="164" name="Texto 12"/>
        <xdr:cNvSpPr txBox="1">
          <a:spLocks noChangeArrowheads="1"/>
        </xdr:cNvSpPr>
      </xdr:nvSpPr>
      <xdr:spPr bwMode="auto">
        <a:xfrm>
          <a:off x="9905999" y="69103876"/>
          <a:ext cx="581025" cy="20002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10 DE 20</a:t>
          </a:r>
        </a:p>
      </xdr:txBody>
    </xdr:sp>
    <xdr:clientData/>
  </xdr:twoCellAnchor>
  <xdr:twoCellAnchor>
    <xdr:from>
      <xdr:col>15</xdr:col>
      <xdr:colOff>247650</xdr:colOff>
      <xdr:row>260</xdr:row>
      <xdr:rowOff>114300</xdr:rowOff>
    </xdr:from>
    <xdr:to>
      <xdr:col>18</xdr:col>
      <xdr:colOff>171449</xdr:colOff>
      <xdr:row>261</xdr:row>
      <xdr:rowOff>114300</xdr:rowOff>
    </xdr:to>
    <xdr:sp macro="" textlink="">
      <xdr:nvSpPr>
        <xdr:cNvPr id="165" name="Texto 29"/>
        <xdr:cNvSpPr txBox="1">
          <a:spLocks noChangeArrowheads="1"/>
        </xdr:cNvSpPr>
      </xdr:nvSpPr>
      <xdr:spPr bwMode="auto">
        <a:xfrm>
          <a:off x="9391650" y="68932425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05/08/2016</a:t>
          </a:r>
        </a:p>
      </xdr:txBody>
    </xdr:sp>
    <xdr:clientData/>
  </xdr:twoCellAnchor>
  <xdr:twoCellAnchor>
    <xdr:from>
      <xdr:col>1</xdr:col>
      <xdr:colOff>57150</xdr:colOff>
      <xdr:row>254</xdr:row>
      <xdr:rowOff>28574</xdr:rowOff>
    </xdr:from>
    <xdr:to>
      <xdr:col>12</xdr:col>
      <xdr:colOff>380999</xdr:colOff>
      <xdr:row>257</xdr:row>
      <xdr:rowOff>85725</xdr:rowOff>
    </xdr:to>
    <xdr:sp macro="" textlink="">
      <xdr:nvSpPr>
        <xdr:cNvPr id="166" name="Texto 27"/>
        <xdr:cNvSpPr txBox="1">
          <a:spLocks noChangeArrowheads="1"/>
        </xdr:cNvSpPr>
      </xdr:nvSpPr>
      <xdr:spPr bwMode="auto">
        <a:xfrm>
          <a:off x="276225" y="67703699"/>
          <a:ext cx="7953374" cy="628651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19050</xdr:colOff>
      <xdr:row>254</xdr:row>
      <xdr:rowOff>28576</xdr:rowOff>
    </xdr:from>
    <xdr:to>
      <xdr:col>19</xdr:col>
      <xdr:colOff>0</xdr:colOff>
      <xdr:row>257</xdr:row>
      <xdr:rowOff>95250</xdr:rowOff>
    </xdr:to>
    <xdr:pic>
      <xdr:nvPicPr>
        <xdr:cNvPr id="167" name="166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67703701"/>
          <a:ext cx="2743200" cy="6381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400049</xdr:colOff>
      <xdr:row>243</xdr:row>
      <xdr:rowOff>91282</xdr:rowOff>
    </xdr:from>
    <xdr:to>
      <xdr:col>4</xdr:col>
      <xdr:colOff>410634</xdr:colOff>
      <xdr:row>245</xdr:row>
      <xdr:rowOff>169335</xdr:rowOff>
    </xdr:to>
    <xdr:sp macro="" textlink="">
      <xdr:nvSpPr>
        <xdr:cNvPr id="168" name="Texto 62"/>
        <xdr:cNvSpPr txBox="1">
          <a:spLocks noChangeArrowheads="1"/>
        </xdr:cNvSpPr>
      </xdr:nvSpPr>
      <xdr:spPr bwMode="auto">
        <a:xfrm>
          <a:off x="619124" y="65670907"/>
          <a:ext cx="233468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1200418</xdr:colOff>
      <xdr:row>249</xdr:row>
      <xdr:rowOff>0</xdr:rowOff>
    </xdr:from>
    <xdr:to>
      <xdr:col>6</xdr:col>
      <xdr:colOff>600076</xdr:colOff>
      <xdr:row>251</xdr:row>
      <xdr:rowOff>161926</xdr:rowOff>
    </xdr:to>
    <xdr:sp macro="" textlink="">
      <xdr:nvSpPr>
        <xdr:cNvPr id="169" name="Texto 63"/>
        <xdr:cNvSpPr txBox="1">
          <a:spLocks noChangeArrowheads="1"/>
        </xdr:cNvSpPr>
      </xdr:nvSpPr>
      <xdr:spPr bwMode="auto">
        <a:xfrm>
          <a:off x="2371993" y="66722625"/>
          <a:ext cx="2209533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54360</xdr:colOff>
      <xdr:row>243</xdr:row>
      <xdr:rowOff>28575</xdr:rowOff>
    </xdr:from>
    <xdr:to>
      <xdr:col>18</xdr:col>
      <xdr:colOff>367095</xdr:colOff>
      <xdr:row>245</xdr:row>
      <xdr:rowOff>74085</xdr:rowOff>
    </xdr:to>
    <xdr:sp macro="" textlink="">
      <xdr:nvSpPr>
        <xdr:cNvPr id="170" name="Texto 39"/>
        <xdr:cNvSpPr txBox="1">
          <a:spLocks noChangeArrowheads="1"/>
        </xdr:cNvSpPr>
      </xdr:nvSpPr>
      <xdr:spPr bwMode="auto">
        <a:xfrm>
          <a:off x="8826885" y="65608200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400050</xdr:colOff>
      <xdr:row>243</xdr:row>
      <xdr:rowOff>112186</xdr:rowOff>
    </xdr:from>
    <xdr:to>
      <xdr:col>10</xdr:col>
      <xdr:colOff>353484</xdr:colOff>
      <xdr:row>245</xdr:row>
      <xdr:rowOff>159810</xdr:rowOff>
    </xdr:to>
    <xdr:sp macro="" textlink="">
      <xdr:nvSpPr>
        <xdr:cNvPr id="171" name="Texto 39"/>
        <xdr:cNvSpPr txBox="1">
          <a:spLocks noChangeArrowheads="1"/>
        </xdr:cNvSpPr>
      </xdr:nvSpPr>
      <xdr:spPr bwMode="auto">
        <a:xfrm>
          <a:off x="4381500" y="65691811"/>
          <a:ext cx="2934759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48685</xdr:colOff>
      <xdr:row>248</xdr:row>
      <xdr:rowOff>104777</xdr:rowOff>
    </xdr:from>
    <xdr:to>
      <xdr:col>14</xdr:col>
      <xdr:colOff>143935</xdr:colOff>
      <xdr:row>251</xdr:row>
      <xdr:rowOff>133351</xdr:rowOff>
    </xdr:to>
    <xdr:sp macro="" textlink="" fLocksText="0">
      <xdr:nvSpPr>
        <xdr:cNvPr id="172" name="Text Box 14"/>
        <xdr:cNvSpPr txBox="1">
          <a:spLocks noChangeArrowheads="1"/>
        </xdr:cNvSpPr>
      </xdr:nvSpPr>
      <xdr:spPr bwMode="auto">
        <a:xfrm>
          <a:off x="7011460" y="66636902"/>
          <a:ext cx="1905000" cy="600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485</xdr:row>
      <xdr:rowOff>20495</xdr:rowOff>
    </xdr:from>
    <xdr:to>
      <xdr:col>18</xdr:col>
      <xdr:colOff>399722</xdr:colOff>
      <xdr:row>485</xdr:row>
      <xdr:rowOff>173087</xdr:rowOff>
    </xdr:to>
    <xdr:sp macro="" textlink="">
      <xdr:nvSpPr>
        <xdr:cNvPr id="173" name="Texto 12"/>
        <xdr:cNvSpPr txBox="1">
          <a:spLocks noChangeArrowheads="1"/>
        </xdr:cNvSpPr>
      </xdr:nvSpPr>
      <xdr:spPr bwMode="auto">
        <a:xfrm>
          <a:off x="10282590" y="129512870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18 DE 20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76200</xdr:colOff>
      <xdr:row>483</xdr:row>
      <xdr:rowOff>151041</xdr:rowOff>
    </xdr:from>
    <xdr:to>
      <xdr:col>18</xdr:col>
      <xdr:colOff>342900</xdr:colOff>
      <xdr:row>484</xdr:row>
      <xdr:rowOff>152401</xdr:rowOff>
    </xdr:to>
    <xdr:sp macro="" textlink="">
      <xdr:nvSpPr>
        <xdr:cNvPr id="174" name="Texto 29"/>
        <xdr:cNvSpPr txBox="1">
          <a:spLocks noChangeArrowheads="1"/>
        </xdr:cNvSpPr>
      </xdr:nvSpPr>
      <xdr:spPr bwMode="auto">
        <a:xfrm>
          <a:off x="9715500" y="129262416"/>
          <a:ext cx="1123950" cy="1918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05/07/2016</a:t>
          </a:r>
        </a:p>
      </xdr:txBody>
    </xdr:sp>
    <xdr:clientData/>
  </xdr:twoCellAnchor>
  <xdr:twoCellAnchor>
    <xdr:from>
      <xdr:col>0</xdr:col>
      <xdr:colOff>247650</xdr:colOff>
      <xdr:row>478</xdr:row>
      <xdr:rowOff>28575</xdr:rowOff>
    </xdr:from>
    <xdr:to>
      <xdr:col>12</xdr:col>
      <xdr:colOff>276225</xdr:colOff>
      <xdr:row>482</xdr:row>
      <xdr:rowOff>123825</xdr:rowOff>
    </xdr:to>
    <xdr:sp macro="" textlink="">
      <xdr:nvSpPr>
        <xdr:cNvPr id="175" name="Texto 27"/>
        <xdr:cNvSpPr txBox="1">
          <a:spLocks noChangeArrowheads="1"/>
        </xdr:cNvSpPr>
      </xdr:nvSpPr>
      <xdr:spPr bwMode="auto">
        <a:xfrm>
          <a:off x="219075" y="128187450"/>
          <a:ext cx="7905750" cy="8572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3</xdr:colOff>
      <xdr:row>478</xdr:row>
      <xdr:rowOff>38100</xdr:rowOff>
    </xdr:from>
    <xdr:to>
      <xdr:col>19</xdr:col>
      <xdr:colOff>38101</xdr:colOff>
      <xdr:row>481</xdr:row>
      <xdr:rowOff>171450</xdr:rowOff>
    </xdr:to>
    <xdr:pic>
      <xdr:nvPicPr>
        <xdr:cNvPr id="176" name="17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3" y="128196975"/>
          <a:ext cx="2800348" cy="704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485775</xdr:colOff>
      <xdr:row>470</xdr:row>
      <xdr:rowOff>5557</xdr:rowOff>
    </xdr:from>
    <xdr:to>
      <xdr:col>4</xdr:col>
      <xdr:colOff>257175</xdr:colOff>
      <xdr:row>472</xdr:row>
      <xdr:rowOff>83610</xdr:rowOff>
    </xdr:to>
    <xdr:sp macro="" textlink="">
      <xdr:nvSpPr>
        <xdr:cNvPr id="177" name="Texto 62"/>
        <xdr:cNvSpPr txBox="1">
          <a:spLocks noChangeArrowheads="1"/>
        </xdr:cNvSpPr>
      </xdr:nvSpPr>
      <xdr:spPr bwMode="auto">
        <a:xfrm>
          <a:off x="704850" y="126640432"/>
          <a:ext cx="209550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562242</xdr:colOff>
      <xdr:row>474</xdr:row>
      <xdr:rowOff>140760</xdr:rowOff>
    </xdr:from>
    <xdr:to>
      <xdr:col>7</xdr:col>
      <xdr:colOff>94457</xdr:colOff>
      <xdr:row>477</xdr:row>
      <xdr:rowOff>131235</xdr:rowOff>
    </xdr:to>
    <xdr:sp macro="" textlink="">
      <xdr:nvSpPr>
        <xdr:cNvPr id="178" name="Texto 63"/>
        <xdr:cNvSpPr txBox="1">
          <a:spLocks noChangeArrowheads="1"/>
        </xdr:cNvSpPr>
      </xdr:nvSpPr>
      <xdr:spPr bwMode="auto">
        <a:xfrm>
          <a:off x="1733817" y="127537635"/>
          <a:ext cx="298979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13</xdr:col>
      <xdr:colOff>63885</xdr:colOff>
      <xdr:row>470</xdr:row>
      <xdr:rowOff>0</xdr:rowOff>
    </xdr:from>
    <xdr:to>
      <xdr:col>17</xdr:col>
      <xdr:colOff>376620</xdr:colOff>
      <xdr:row>472</xdr:row>
      <xdr:rowOff>45510</xdr:rowOff>
    </xdr:to>
    <xdr:sp macro="" textlink="">
      <xdr:nvSpPr>
        <xdr:cNvPr id="179" name="Texto 39"/>
        <xdr:cNvSpPr txBox="1">
          <a:spLocks noChangeArrowheads="1"/>
        </xdr:cNvSpPr>
      </xdr:nvSpPr>
      <xdr:spPr bwMode="auto">
        <a:xfrm>
          <a:off x="8331585" y="126634875"/>
          <a:ext cx="2103435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636058</xdr:colOff>
      <xdr:row>470</xdr:row>
      <xdr:rowOff>7411</xdr:rowOff>
    </xdr:from>
    <xdr:to>
      <xdr:col>10</xdr:col>
      <xdr:colOff>277284</xdr:colOff>
      <xdr:row>472</xdr:row>
      <xdr:rowOff>55035</xdr:rowOff>
    </xdr:to>
    <xdr:sp macro="" textlink="">
      <xdr:nvSpPr>
        <xdr:cNvPr id="180" name="Texto 39"/>
        <xdr:cNvSpPr txBox="1">
          <a:spLocks noChangeArrowheads="1"/>
        </xdr:cNvSpPr>
      </xdr:nvSpPr>
      <xdr:spPr bwMode="auto">
        <a:xfrm>
          <a:off x="3855508" y="126642286"/>
          <a:ext cx="338455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258235</xdr:colOff>
      <xdr:row>474</xdr:row>
      <xdr:rowOff>104776</xdr:rowOff>
    </xdr:from>
    <xdr:to>
      <xdr:col>13</xdr:col>
      <xdr:colOff>353485</xdr:colOff>
      <xdr:row>477</xdr:row>
      <xdr:rowOff>161926</xdr:rowOff>
    </xdr:to>
    <xdr:sp macro="" textlink="" fLocksText="0">
      <xdr:nvSpPr>
        <xdr:cNvPr id="181" name="Text Box 14"/>
        <xdr:cNvSpPr txBox="1">
          <a:spLocks noChangeArrowheads="1"/>
        </xdr:cNvSpPr>
      </xdr:nvSpPr>
      <xdr:spPr bwMode="auto">
        <a:xfrm>
          <a:off x="6382810" y="127501651"/>
          <a:ext cx="2238375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0</xdr:colOff>
      <xdr:row>962</xdr:row>
      <xdr:rowOff>24607</xdr:rowOff>
    </xdr:from>
    <xdr:to>
      <xdr:col>4</xdr:col>
      <xdr:colOff>324910</xdr:colOff>
      <xdr:row>964</xdr:row>
      <xdr:rowOff>102660</xdr:rowOff>
    </xdr:to>
    <xdr:sp macro="" textlink="">
      <xdr:nvSpPr>
        <xdr:cNvPr id="182" name="Texto 62"/>
        <xdr:cNvSpPr txBox="1">
          <a:spLocks noChangeArrowheads="1"/>
        </xdr:cNvSpPr>
      </xdr:nvSpPr>
      <xdr:spPr bwMode="auto">
        <a:xfrm>
          <a:off x="47625" y="102856507"/>
          <a:ext cx="273473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1257567</xdr:colOff>
      <xdr:row>967</xdr:row>
      <xdr:rowOff>74085</xdr:rowOff>
    </xdr:from>
    <xdr:to>
      <xdr:col>7</xdr:col>
      <xdr:colOff>123032</xdr:colOff>
      <xdr:row>970</xdr:row>
      <xdr:rowOff>152400</xdr:rowOff>
    </xdr:to>
    <xdr:sp macro="" textlink="">
      <xdr:nvSpPr>
        <xdr:cNvPr id="183" name="Texto 63"/>
        <xdr:cNvSpPr txBox="1">
          <a:spLocks noChangeArrowheads="1"/>
        </xdr:cNvSpPr>
      </xdr:nvSpPr>
      <xdr:spPr bwMode="auto">
        <a:xfrm>
          <a:off x="2257692" y="103820385"/>
          <a:ext cx="2446865" cy="6498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962</xdr:row>
      <xdr:rowOff>0</xdr:rowOff>
    </xdr:from>
    <xdr:to>
      <xdr:col>18</xdr:col>
      <xdr:colOff>376620</xdr:colOff>
      <xdr:row>964</xdr:row>
      <xdr:rowOff>45510</xdr:rowOff>
    </xdr:to>
    <xdr:sp macro="" textlink="">
      <xdr:nvSpPr>
        <xdr:cNvPr id="184" name="Texto 39"/>
        <xdr:cNvSpPr txBox="1">
          <a:spLocks noChangeArrowheads="1"/>
        </xdr:cNvSpPr>
      </xdr:nvSpPr>
      <xdr:spPr bwMode="auto">
        <a:xfrm>
          <a:off x="8788785" y="102831900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750358</xdr:colOff>
      <xdr:row>962</xdr:row>
      <xdr:rowOff>35986</xdr:rowOff>
    </xdr:from>
    <xdr:to>
      <xdr:col>10</xdr:col>
      <xdr:colOff>410634</xdr:colOff>
      <xdr:row>964</xdr:row>
      <xdr:rowOff>83610</xdr:rowOff>
    </xdr:to>
    <xdr:sp macro="" textlink="">
      <xdr:nvSpPr>
        <xdr:cNvPr id="185" name="Texto 39"/>
        <xdr:cNvSpPr txBox="1">
          <a:spLocks noChangeArrowheads="1"/>
        </xdr:cNvSpPr>
      </xdr:nvSpPr>
      <xdr:spPr bwMode="auto">
        <a:xfrm>
          <a:off x="3884083" y="102867886"/>
          <a:ext cx="344170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SINDICO  MUNICIPAL</a:t>
          </a:r>
        </a:p>
      </xdr:txBody>
    </xdr:sp>
    <xdr:clientData/>
  </xdr:twoCellAnchor>
  <xdr:twoCellAnchor>
    <xdr:from>
      <xdr:col>10</xdr:col>
      <xdr:colOff>134410</xdr:colOff>
      <xdr:row>967</xdr:row>
      <xdr:rowOff>19051</xdr:rowOff>
    </xdr:from>
    <xdr:to>
      <xdr:col>14</xdr:col>
      <xdr:colOff>229660</xdr:colOff>
      <xdr:row>970</xdr:row>
      <xdr:rowOff>180975</xdr:rowOff>
    </xdr:to>
    <xdr:sp macro="" textlink="" fLocksText="0">
      <xdr:nvSpPr>
        <xdr:cNvPr id="186" name="Text Box 14"/>
        <xdr:cNvSpPr txBox="1">
          <a:spLocks noChangeArrowheads="1"/>
        </xdr:cNvSpPr>
      </xdr:nvSpPr>
      <xdr:spPr bwMode="auto">
        <a:xfrm>
          <a:off x="7049560" y="103765351"/>
          <a:ext cx="1905000" cy="7334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171450</xdr:colOff>
      <xdr:row>949</xdr:row>
      <xdr:rowOff>20494</xdr:rowOff>
    </xdr:from>
    <xdr:to>
      <xdr:col>18</xdr:col>
      <xdr:colOff>399722</xdr:colOff>
      <xdr:row>950</xdr:row>
      <xdr:rowOff>19049</xdr:rowOff>
    </xdr:to>
    <xdr:sp macro="" textlink="">
      <xdr:nvSpPr>
        <xdr:cNvPr id="187" name="Texto 12"/>
        <xdr:cNvSpPr txBox="1">
          <a:spLocks noChangeArrowheads="1"/>
        </xdr:cNvSpPr>
      </xdr:nvSpPr>
      <xdr:spPr bwMode="auto">
        <a:xfrm>
          <a:off x="10182225" y="98451844"/>
          <a:ext cx="666422" cy="1890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 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14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76200</xdr:colOff>
      <xdr:row>947</xdr:row>
      <xdr:rowOff>151041</xdr:rowOff>
    </xdr:from>
    <xdr:to>
      <xdr:col>18</xdr:col>
      <xdr:colOff>342900</xdr:colOff>
      <xdr:row>948</xdr:row>
      <xdr:rowOff>152401</xdr:rowOff>
    </xdr:to>
    <xdr:sp macro="" textlink="">
      <xdr:nvSpPr>
        <xdr:cNvPr id="188" name="Texto 29"/>
        <xdr:cNvSpPr txBox="1">
          <a:spLocks noChangeArrowheads="1"/>
        </xdr:cNvSpPr>
      </xdr:nvSpPr>
      <xdr:spPr bwMode="auto">
        <a:xfrm>
          <a:off x="9667875" y="98201391"/>
          <a:ext cx="1123950" cy="1918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05/09/2016</a:t>
          </a:r>
        </a:p>
      </xdr:txBody>
    </xdr:sp>
    <xdr:clientData/>
  </xdr:twoCellAnchor>
  <xdr:twoCellAnchor>
    <xdr:from>
      <xdr:col>0</xdr:col>
      <xdr:colOff>114300</xdr:colOff>
      <xdr:row>942</xdr:row>
      <xdr:rowOff>57150</xdr:rowOff>
    </xdr:from>
    <xdr:to>
      <xdr:col>12</xdr:col>
      <xdr:colOff>257175</xdr:colOff>
      <xdr:row>946</xdr:row>
      <xdr:rowOff>9525</xdr:rowOff>
    </xdr:to>
    <xdr:sp macro="" textlink="">
      <xdr:nvSpPr>
        <xdr:cNvPr id="189" name="Texto 27"/>
        <xdr:cNvSpPr txBox="1">
          <a:spLocks noChangeArrowheads="1"/>
        </xdr:cNvSpPr>
      </xdr:nvSpPr>
      <xdr:spPr bwMode="auto">
        <a:xfrm>
          <a:off x="47625" y="97155000"/>
          <a:ext cx="8010525" cy="71437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276225</xdr:colOff>
      <xdr:row>942</xdr:row>
      <xdr:rowOff>47625</xdr:rowOff>
    </xdr:from>
    <xdr:to>
      <xdr:col>18</xdr:col>
      <xdr:colOff>476250</xdr:colOff>
      <xdr:row>946</xdr:row>
      <xdr:rowOff>9525</xdr:rowOff>
    </xdr:to>
    <xdr:pic>
      <xdr:nvPicPr>
        <xdr:cNvPr id="190" name="189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97145475"/>
          <a:ext cx="2847975" cy="72390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195615</xdr:colOff>
      <xdr:row>1136</xdr:row>
      <xdr:rowOff>87170</xdr:rowOff>
    </xdr:from>
    <xdr:to>
      <xdr:col>18</xdr:col>
      <xdr:colOff>390525</xdr:colOff>
      <xdr:row>1137</xdr:row>
      <xdr:rowOff>76200</xdr:rowOff>
    </xdr:to>
    <xdr:sp macro="" textlink="">
      <xdr:nvSpPr>
        <xdr:cNvPr id="191" name="Texto 12"/>
        <xdr:cNvSpPr txBox="1">
          <a:spLocks noChangeArrowheads="1"/>
        </xdr:cNvSpPr>
      </xdr:nvSpPr>
      <xdr:spPr bwMode="auto">
        <a:xfrm>
          <a:off x="10206390" y="150667895"/>
          <a:ext cx="633060" cy="1795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21 DE 21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28575</xdr:colOff>
      <xdr:row>1134</xdr:row>
      <xdr:rowOff>122465</xdr:rowOff>
    </xdr:from>
    <xdr:to>
      <xdr:col>18</xdr:col>
      <xdr:colOff>352425</xdr:colOff>
      <xdr:row>1135</xdr:row>
      <xdr:rowOff>171450</xdr:rowOff>
    </xdr:to>
    <xdr:sp macro="" textlink="">
      <xdr:nvSpPr>
        <xdr:cNvPr id="192" name="Texto 29"/>
        <xdr:cNvSpPr txBox="1">
          <a:spLocks noChangeArrowheads="1"/>
        </xdr:cNvSpPr>
      </xdr:nvSpPr>
      <xdr:spPr bwMode="auto">
        <a:xfrm>
          <a:off x="9620250" y="150322190"/>
          <a:ext cx="1181100" cy="2394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FECHA: 05/09/2016</a:t>
          </a:r>
        </a:p>
      </xdr:txBody>
    </xdr:sp>
    <xdr:clientData/>
  </xdr:twoCellAnchor>
  <xdr:twoCellAnchor>
    <xdr:from>
      <xdr:col>1</xdr:col>
      <xdr:colOff>0</xdr:colOff>
      <xdr:row>1152</xdr:row>
      <xdr:rowOff>24607</xdr:rowOff>
    </xdr:from>
    <xdr:to>
      <xdr:col>4</xdr:col>
      <xdr:colOff>324910</xdr:colOff>
      <xdr:row>1154</xdr:row>
      <xdr:rowOff>102660</xdr:rowOff>
    </xdr:to>
    <xdr:sp macro="" textlink="">
      <xdr:nvSpPr>
        <xdr:cNvPr id="193" name="Texto 62"/>
        <xdr:cNvSpPr txBox="1">
          <a:spLocks noChangeArrowheads="1"/>
        </xdr:cNvSpPr>
      </xdr:nvSpPr>
      <xdr:spPr bwMode="auto">
        <a:xfrm>
          <a:off x="47625" y="154786807"/>
          <a:ext cx="273473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47892</xdr:colOff>
      <xdr:row>1156</xdr:row>
      <xdr:rowOff>140760</xdr:rowOff>
    </xdr:from>
    <xdr:to>
      <xdr:col>7</xdr:col>
      <xdr:colOff>389732</xdr:colOff>
      <xdr:row>1159</xdr:row>
      <xdr:rowOff>131235</xdr:rowOff>
    </xdr:to>
    <xdr:sp macro="" textlink="">
      <xdr:nvSpPr>
        <xdr:cNvPr id="194" name="Texto 63"/>
        <xdr:cNvSpPr txBox="1">
          <a:spLocks noChangeArrowheads="1"/>
        </xdr:cNvSpPr>
      </xdr:nvSpPr>
      <xdr:spPr bwMode="auto">
        <a:xfrm>
          <a:off x="2505342" y="155664960"/>
          <a:ext cx="2465915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1152</xdr:row>
      <xdr:rowOff>0</xdr:rowOff>
    </xdr:from>
    <xdr:to>
      <xdr:col>18</xdr:col>
      <xdr:colOff>376620</xdr:colOff>
      <xdr:row>1154</xdr:row>
      <xdr:rowOff>45510</xdr:rowOff>
    </xdr:to>
    <xdr:sp macro="" textlink="">
      <xdr:nvSpPr>
        <xdr:cNvPr id="195" name="Texto 39"/>
        <xdr:cNvSpPr txBox="1">
          <a:spLocks noChangeArrowheads="1"/>
        </xdr:cNvSpPr>
      </xdr:nvSpPr>
      <xdr:spPr bwMode="auto">
        <a:xfrm>
          <a:off x="8788785" y="154762200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750358</xdr:colOff>
      <xdr:row>1152</xdr:row>
      <xdr:rowOff>35986</xdr:rowOff>
    </xdr:from>
    <xdr:to>
      <xdr:col>10</xdr:col>
      <xdr:colOff>410634</xdr:colOff>
      <xdr:row>1154</xdr:row>
      <xdr:rowOff>83610</xdr:rowOff>
    </xdr:to>
    <xdr:sp macro="" textlink="">
      <xdr:nvSpPr>
        <xdr:cNvPr id="196" name="Texto 39"/>
        <xdr:cNvSpPr txBox="1">
          <a:spLocks noChangeArrowheads="1"/>
        </xdr:cNvSpPr>
      </xdr:nvSpPr>
      <xdr:spPr bwMode="auto">
        <a:xfrm>
          <a:off x="3884083" y="154798186"/>
          <a:ext cx="344170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134410</xdr:colOff>
      <xdr:row>1156</xdr:row>
      <xdr:rowOff>104775</xdr:rowOff>
    </xdr:from>
    <xdr:to>
      <xdr:col>14</xdr:col>
      <xdr:colOff>229660</xdr:colOff>
      <xdr:row>1160</xdr:row>
      <xdr:rowOff>161925</xdr:rowOff>
    </xdr:to>
    <xdr:sp macro="" textlink="" fLocksText="0">
      <xdr:nvSpPr>
        <xdr:cNvPr id="197" name="Text Box 14"/>
        <xdr:cNvSpPr txBox="1">
          <a:spLocks noChangeArrowheads="1"/>
        </xdr:cNvSpPr>
      </xdr:nvSpPr>
      <xdr:spPr bwMode="auto">
        <a:xfrm>
          <a:off x="7049560" y="155628975"/>
          <a:ext cx="1905000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19051</xdr:colOff>
      <xdr:row>1129</xdr:row>
      <xdr:rowOff>38100</xdr:rowOff>
    </xdr:from>
    <xdr:to>
      <xdr:col>12</xdr:col>
      <xdr:colOff>171450</xdr:colOff>
      <xdr:row>1133</xdr:row>
      <xdr:rowOff>19051</xdr:rowOff>
    </xdr:to>
    <xdr:sp macro="" textlink="">
      <xdr:nvSpPr>
        <xdr:cNvPr id="198" name="Texto 27"/>
        <xdr:cNvSpPr txBox="1">
          <a:spLocks noChangeArrowheads="1"/>
        </xdr:cNvSpPr>
      </xdr:nvSpPr>
      <xdr:spPr bwMode="auto">
        <a:xfrm>
          <a:off x="66676" y="149285325"/>
          <a:ext cx="7905749" cy="742951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85724</xdr:colOff>
      <xdr:row>1129</xdr:row>
      <xdr:rowOff>38100</xdr:rowOff>
    </xdr:from>
    <xdr:to>
      <xdr:col>18</xdr:col>
      <xdr:colOff>466725</xdr:colOff>
      <xdr:row>1135</xdr:row>
      <xdr:rowOff>85725</xdr:rowOff>
    </xdr:to>
    <xdr:pic>
      <xdr:nvPicPr>
        <xdr:cNvPr id="199" name="198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699" y="149285325"/>
          <a:ext cx="3028951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361950</xdr:colOff>
      <xdr:row>594</xdr:row>
      <xdr:rowOff>47625</xdr:rowOff>
    </xdr:from>
    <xdr:to>
      <xdr:col>4</xdr:col>
      <xdr:colOff>686860</xdr:colOff>
      <xdr:row>597</xdr:row>
      <xdr:rowOff>125678</xdr:rowOff>
    </xdr:to>
    <xdr:sp macro="" textlink="">
      <xdr:nvSpPr>
        <xdr:cNvPr id="200" name="Texto 62"/>
        <xdr:cNvSpPr txBox="1">
          <a:spLocks noChangeArrowheads="1"/>
        </xdr:cNvSpPr>
      </xdr:nvSpPr>
      <xdr:spPr bwMode="auto">
        <a:xfrm>
          <a:off x="409575" y="5648325"/>
          <a:ext cx="2725210" cy="6495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38367</xdr:colOff>
      <xdr:row>600</xdr:row>
      <xdr:rowOff>68528</xdr:rowOff>
    </xdr:from>
    <xdr:to>
      <xdr:col>7</xdr:col>
      <xdr:colOff>237332</xdr:colOff>
      <xdr:row>603</xdr:row>
      <xdr:rowOff>59003</xdr:rowOff>
    </xdr:to>
    <xdr:sp macro="" textlink="">
      <xdr:nvSpPr>
        <xdr:cNvPr id="201" name="Texto 63"/>
        <xdr:cNvSpPr txBox="1">
          <a:spLocks noChangeArrowheads="1"/>
        </xdr:cNvSpPr>
      </xdr:nvSpPr>
      <xdr:spPr bwMode="auto">
        <a:xfrm>
          <a:off x="2495817" y="6812228"/>
          <a:ext cx="232304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35310</xdr:colOff>
      <xdr:row>594</xdr:row>
      <xdr:rowOff>80168</xdr:rowOff>
    </xdr:from>
    <xdr:to>
      <xdr:col>18</xdr:col>
      <xdr:colOff>348045</xdr:colOff>
      <xdr:row>597</xdr:row>
      <xdr:rowOff>125678</xdr:rowOff>
    </xdr:to>
    <xdr:sp macro="" textlink="">
      <xdr:nvSpPr>
        <xdr:cNvPr id="202" name="Texto 39"/>
        <xdr:cNvSpPr txBox="1">
          <a:spLocks noChangeArrowheads="1"/>
        </xdr:cNvSpPr>
      </xdr:nvSpPr>
      <xdr:spPr bwMode="auto">
        <a:xfrm>
          <a:off x="8760210" y="5680868"/>
          <a:ext cx="2036760" cy="6170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283633</xdr:colOff>
      <xdr:row>594</xdr:row>
      <xdr:rowOff>78054</xdr:rowOff>
    </xdr:from>
    <xdr:to>
      <xdr:col>11</xdr:col>
      <xdr:colOff>182034</xdr:colOff>
      <xdr:row>597</xdr:row>
      <xdr:rowOff>125678</xdr:rowOff>
    </xdr:to>
    <xdr:sp macro="" textlink="">
      <xdr:nvSpPr>
        <xdr:cNvPr id="203" name="Texto 39"/>
        <xdr:cNvSpPr txBox="1">
          <a:spLocks noChangeArrowheads="1"/>
        </xdr:cNvSpPr>
      </xdr:nvSpPr>
      <xdr:spPr bwMode="auto">
        <a:xfrm>
          <a:off x="4179358" y="5678754"/>
          <a:ext cx="3498851" cy="6191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143935</xdr:colOff>
      <xdr:row>600</xdr:row>
      <xdr:rowOff>182828</xdr:rowOff>
    </xdr:from>
    <xdr:to>
      <xdr:col>14</xdr:col>
      <xdr:colOff>239185</xdr:colOff>
      <xdr:row>604</xdr:row>
      <xdr:rowOff>0</xdr:rowOff>
    </xdr:to>
    <xdr:sp macro="" textlink="" fLocksText="0">
      <xdr:nvSpPr>
        <xdr:cNvPr id="204" name="Text Box 14"/>
        <xdr:cNvSpPr txBox="1">
          <a:spLocks noChangeArrowheads="1"/>
        </xdr:cNvSpPr>
      </xdr:nvSpPr>
      <xdr:spPr bwMode="auto">
        <a:xfrm>
          <a:off x="7059085" y="6926528"/>
          <a:ext cx="1905000" cy="5791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276225</xdr:colOff>
      <xdr:row>582</xdr:row>
      <xdr:rowOff>47625</xdr:rowOff>
    </xdr:from>
    <xdr:to>
      <xdr:col>18</xdr:col>
      <xdr:colOff>146957</xdr:colOff>
      <xdr:row>583</xdr:row>
      <xdr:rowOff>19242</xdr:rowOff>
    </xdr:to>
    <xdr:sp macro="" textlink="">
      <xdr:nvSpPr>
        <xdr:cNvPr id="205" name="Texto 12"/>
        <xdr:cNvSpPr txBox="1">
          <a:spLocks noChangeArrowheads="1"/>
        </xdr:cNvSpPr>
      </xdr:nvSpPr>
      <xdr:spPr bwMode="auto">
        <a:xfrm>
          <a:off x="9867900" y="1381125"/>
          <a:ext cx="727982" cy="16211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ysClr val="windowText" lastClr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ysClr val="windowText" lastClr="000000"/>
              </a:solidFill>
              <a:latin typeface="+mn-lt"/>
              <a:cs typeface="Times New Roman"/>
            </a:rPr>
            <a:t> 1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200025</xdr:colOff>
      <xdr:row>581</xdr:row>
      <xdr:rowOff>28574</xdr:rowOff>
    </xdr:from>
    <xdr:to>
      <xdr:col>18</xdr:col>
      <xdr:colOff>190499</xdr:colOff>
      <xdr:row>581</xdr:row>
      <xdr:rowOff>161925</xdr:rowOff>
    </xdr:to>
    <xdr:sp macro="" textlink="">
      <xdr:nvSpPr>
        <xdr:cNvPr id="206" name="Texto 29"/>
        <xdr:cNvSpPr txBox="1">
          <a:spLocks noChangeArrowheads="1"/>
        </xdr:cNvSpPr>
      </xdr:nvSpPr>
      <xdr:spPr bwMode="auto">
        <a:xfrm>
          <a:off x="9296400" y="1171574"/>
          <a:ext cx="1343024" cy="13335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05/09/2016</a:t>
          </a:r>
        </a:p>
      </xdr:txBody>
    </xdr:sp>
    <xdr:clientData/>
  </xdr:twoCellAnchor>
  <xdr:twoCellAnchor>
    <xdr:from>
      <xdr:col>1</xdr:col>
      <xdr:colOff>95250</xdr:colOff>
      <xdr:row>575</xdr:row>
      <xdr:rowOff>28575</xdr:rowOff>
    </xdr:from>
    <xdr:to>
      <xdr:col>12</xdr:col>
      <xdr:colOff>171450</xdr:colOff>
      <xdr:row>579</xdr:row>
      <xdr:rowOff>133350</xdr:rowOff>
    </xdr:to>
    <xdr:sp macro="" textlink="">
      <xdr:nvSpPr>
        <xdr:cNvPr id="207" name="Texto 27"/>
        <xdr:cNvSpPr txBox="1">
          <a:spLocks noChangeArrowheads="1"/>
        </xdr:cNvSpPr>
      </xdr:nvSpPr>
      <xdr:spPr bwMode="auto">
        <a:xfrm>
          <a:off x="142875" y="28575"/>
          <a:ext cx="7829550" cy="86677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152400</xdr:colOff>
      <xdr:row>575</xdr:row>
      <xdr:rowOff>66675</xdr:rowOff>
    </xdr:from>
    <xdr:to>
      <xdr:col>18</xdr:col>
      <xdr:colOff>504825</xdr:colOff>
      <xdr:row>579</xdr:row>
      <xdr:rowOff>76200</xdr:rowOff>
    </xdr:to>
    <xdr:pic>
      <xdr:nvPicPr>
        <xdr:cNvPr id="208" name="207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66675"/>
          <a:ext cx="3000375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990</xdr:row>
      <xdr:rowOff>24607</xdr:rowOff>
    </xdr:from>
    <xdr:to>
      <xdr:col>4</xdr:col>
      <xdr:colOff>324910</xdr:colOff>
      <xdr:row>992</xdr:row>
      <xdr:rowOff>102660</xdr:rowOff>
    </xdr:to>
    <xdr:sp macro="" textlink="">
      <xdr:nvSpPr>
        <xdr:cNvPr id="209" name="Texto 62"/>
        <xdr:cNvSpPr txBox="1">
          <a:spLocks noChangeArrowheads="1"/>
        </xdr:cNvSpPr>
      </xdr:nvSpPr>
      <xdr:spPr bwMode="auto">
        <a:xfrm>
          <a:off x="47625" y="109895482"/>
          <a:ext cx="273473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1314717</xdr:colOff>
      <xdr:row>995</xdr:row>
      <xdr:rowOff>159810</xdr:rowOff>
    </xdr:from>
    <xdr:to>
      <xdr:col>7</xdr:col>
      <xdr:colOff>180182</xdr:colOff>
      <xdr:row>998</xdr:row>
      <xdr:rowOff>150285</xdr:rowOff>
    </xdr:to>
    <xdr:sp macro="" textlink="">
      <xdr:nvSpPr>
        <xdr:cNvPr id="210" name="Texto 63"/>
        <xdr:cNvSpPr txBox="1">
          <a:spLocks noChangeArrowheads="1"/>
        </xdr:cNvSpPr>
      </xdr:nvSpPr>
      <xdr:spPr bwMode="auto">
        <a:xfrm>
          <a:off x="2314842" y="110983185"/>
          <a:ext cx="2446865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990</xdr:row>
      <xdr:rowOff>0</xdr:rowOff>
    </xdr:from>
    <xdr:to>
      <xdr:col>18</xdr:col>
      <xdr:colOff>376620</xdr:colOff>
      <xdr:row>992</xdr:row>
      <xdr:rowOff>45510</xdr:rowOff>
    </xdr:to>
    <xdr:sp macro="" textlink="">
      <xdr:nvSpPr>
        <xdr:cNvPr id="211" name="Texto 39"/>
        <xdr:cNvSpPr txBox="1">
          <a:spLocks noChangeArrowheads="1"/>
        </xdr:cNvSpPr>
      </xdr:nvSpPr>
      <xdr:spPr bwMode="auto">
        <a:xfrm>
          <a:off x="8788785" y="109870875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750358</xdr:colOff>
      <xdr:row>990</xdr:row>
      <xdr:rowOff>35986</xdr:rowOff>
    </xdr:from>
    <xdr:to>
      <xdr:col>10</xdr:col>
      <xdr:colOff>410634</xdr:colOff>
      <xdr:row>992</xdr:row>
      <xdr:rowOff>83610</xdr:rowOff>
    </xdr:to>
    <xdr:sp macro="" textlink="">
      <xdr:nvSpPr>
        <xdr:cNvPr id="212" name="Texto 39"/>
        <xdr:cNvSpPr txBox="1">
          <a:spLocks noChangeArrowheads="1"/>
        </xdr:cNvSpPr>
      </xdr:nvSpPr>
      <xdr:spPr bwMode="auto">
        <a:xfrm>
          <a:off x="3884083" y="109906861"/>
          <a:ext cx="344170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134410</xdr:colOff>
      <xdr:row>995</xdr:row>
      <xdr:rowOff>104776</xdr:rowOff>
    </xdr:from>
    <xdr:to>
      <xdr:col>14</xdr:col>
      <xdr:colOff>229660</xdr:colOff>
      <xdr:row>998</xdr:row>
      <xdr:rowOff>161926</xdr:rowOff>
    </xdr:to>
    <xdr:sp macro="" textlink="" fLocksText="0">
      <xdr:nvSpPr>
        <xdr:cNvPr id="213" name="Text Box 14"/>
        <xdr:cNvSpPr txBox="1">
          <a:spLocks noChangeArrowheads="1"/>
        </xdr:cNvSpPr>
      </xdr:nvSpPr>
      <xdr:spPr bwMode="auto">
        <a:xfrm>
          <a:off x="7049560" y="110928151"/>
          <a:ext cx="190500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978</xdr:row>
      <xdr:rowOff>20495</xdr:rowOff>
    </xdr:from>
    <xdr:to>
      <xdr:col>18</xdr:col>
      <xdr:colOff>399722</xdr:colOff>
      <xdr:row>978</xdr:row>
      <xdr:rowOff>173087</xdr:rowOff>
    </xdr:to>
    <xdr:sp macro="" textlink="">
      <xdr:nvSpPr>
        <xdr:cNvPr id="214" name="Texto 12"/>
        <xdr:cNvSpPr txBox="1">
          <a:spLocks noChangeArrowheads="1"/>
        </xdr:cNvSpPr>
      </xdr:nvSpPr>
      <xdr:spPr bwMode="auto">
        <a:xfrm>
          <a:off x="10234965" y="105862295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15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76200</xdr:colOff>
      <xdr:row>976</xdr:row>
      <xdr:rowOff>151041</xdr:rowOff>
    </xdr:from>
    <xdr:to>
      <xdr:col>18</xdr:col>
      <xdr:colOff>342900</xdr:colOff>
      <xdr:row>977</xdr:row>
      <xdr:rowOff>152401</xdr:rowOff>
    </xdr:to>
    <xdr:sp macro="" textlink="">
      <xdr:nvSpPr>
        <xdr:cNvPr id="215" name="Texto 29"/>
        <xdr:cNvSpPr txBox="1">
          <a:spLocks noChangeArrowheads="1"/>
        </xdr:cNvSpPr>
      </xdr:nvSpPr>
      <xdr:spPr bwMode="auto">
        <a:xfrm>
          <a:off x="9667875" y="105611841"/>
          <a:ext cx="1123950" cy="1918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05/09/2016</a:t>
          </a:r>
        </a:p>
      </xdr:txBody>
    </xdr:sp>
    <xdr:clientData/>
  </xdr:twoCellAnchor>
  <xdr:twoCellAnchor>
    <xdr:from>
      <xdr:col>1</xdr:col>
      <xdr:colOff>9526</xdr:colOff>
      <xdr:row>971</xdr:row>
      <xdr:rowOff>66675</xdr:rowOff>
    </xdr:from>
    <xdr:to>
      <xdr:col>12</xdr:col>
      <xdr:colOff>276225</xdr:colOff>
      <xdr:row>974</xdr:row>
      <xdr:rowOff>133350</xdr:rowOff>
    </xdr:to>
    <xdr:sp macro="" textlink="">
      <xdr:nvSpPr>
        <xdr:cNvPr id="216" name="Texto 27"/>
        <xdr:cNvSpPr txBox="1">
          <a:spLocks noChangeArrowheads="1"/>
        </xdr:cNvSpPr>
      </xdr:nvSpPr>
      <xdr:spPr bwMode="auto">
        <a:xfrm>
          <a:off x="57151" y="104574975"/>
          <a:ext cx="8020049" cy="63817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257175</xdr:colOff>
      <xdr:row>971</xdr:row>
      <xdr:rowOff>66675</xdr:rowOff>
    </xdr:from>
    <xdr:to>
      <xdr:col>18</xdr:col>
      <xdr:colOff>504825</xdr:colOff>
      <xdr:row>975</xdr:row>
      <xdr:rowOff>9525</xdr:rowOff>
    </xdr:to>
    <xdr:pic>
      <xdr:nvPicPr>
        <xdr:cNvPr id="217" name="216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04574975"/>
          <a:ext cx="2895600" cy="70485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161925</xdr:colOff>
      <xdr:row>1108</xdr:row>
      <xdr:rowOff>125270</xdr:rowOff>
    </xdr:from>
    <xdr:to>
      <xdr:col>18</xdr:col>
      <xdr:colOff>457200</xdr:colOff>
      <xdr:row>1110</xdr:row>
      <xdr:rowOff>0</xdr:rowOff>
    </xdr:to>
    <xdr:sp macro="" textlink="">
      <xdr:nvSpPr>
        <xdr:cNvPr id="218" name="Texto 12"/>
        <xdr:cNvSpPr txBox="1">
          <a:spLocks noChangeArrowheads="1"/>
        </xdr:cNvSpPr>
      </xdr:nvSpPr>
      <xdr:spPr bwMode="auto">
        <a:xfrm>
          <a:off x="10172700" y="143133620"/>
          <a:ext cx="733425" cy="2652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20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400050</xdr:colOff>
      <xdr:row>1107</xdr:row>
      <xdr:rowOff>27215</xdr:rowOff>
    </xdr:from>
    <xdr:to>
      <xdr:col>18</xdr:col>
      <xdr:colOff>352425</xdr:colOff>
      <xdr:row>1108</xdr:row>
      <xdr:rowOff>57150</xdr:rowOff>
    </xdr:to>
    <xdr:sp macro="" textlink="">
      <xdr:nvSpPr>
        <xdr:cNvPr id="219" name="Texto 29"/>
        <xdr:cNvSpPr txBox="1">
          <a:spLocks noChangeArrowheads="1"/>
        </xdr:cNvSpPr>
      </xdr:nvSpPr>
      <xdr:spPr bwMode="auto">
        <a:xfrm>
          <a:off x="9496425" y="142845065"/>
          <a:ext cx="1304925" cy="22043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       FECHA: 05/09/2016</a:t>
          </a:r>
        </a:p>
      </xdr:txBody>
    </xdr:sp>
    <xdr:clientData/>
  </xdr:twoCellAnchor>
  <xdr:twoCellAnchor>
    <xdr:from>
      <xdr:col>1</xdr:col>
      <xdr:colOff>0</xdr:colOff>
      <xdr:row>1121</xdr:row>
      <xdr:rowOff>24608</xdr:rowOff>
    </xdr:from>
    <xdr:to>
      <xdr:col>4</xdr:col>
      <xdr:colOff>324910</xdr:colOff>
      <xdr:row>1123</xdr:row>
      <xdr:rowOff>47626</xdr:rowOff>
    </xdr:to>
    <xdr:sp macro="" textlink="">
      <xdr:nvSpPr>
        <xdr:cNvPr id="220" name="Texto 62"/>
        <xdr:cNvSpPr txBox="1">
          <a:spLocks noChangeArrowheads="1"/>
        </xdr:cNvSpPr>
      </xdr:nvSpPr>
      <xdr:spPr bwMode="auto">
        <a:xfrm>
          <a:off x="47625" y="147814508"/>
          <a:ext cx="2734735" cy="4040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1048017</xdr:colOff>
      <xdr:row>1124</xdr:row>
      <xdr:rowOff>95250</xdr:rowOff>
    </xdr:from>
    <xdr:to>
      <xdr:col>6</xdr:col>
      <xdr:colOff>599282</xdr:colOff>
      <xdr:row>1127</xdr:row>
      <xdr:rowOff>152400</xdr:rowOff>
    </xdr:to>
    <xdr:sp macro="" textlink="">
      <xdr:nvSpPr>
        <xdr:cNvPr id="221" name="Texto 63"/>
        <xdr:cNvSpPr txBox="1">
          <a:spLocks noChangeArrowheads="1"/>
        </xdr:cNvSpPr>
      </xdr:nvSpPr>
      <xdr:spPr bwMode="auto">
        <a:xfrm>
          <a:off x="2048142" y="148456650"/>
          <a:ext cx="2446865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u="sng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63885</xdr:colOff>
      <xdr:row>1121</xdr:row>
      <xdr:rowOff>0</xdr:rowOff>
    </xdr:from>
    <xdr:to>
      <xdr:col>18</xdr:col>
      <xdr:colOff>376620</xdr:colOff>
      <xdr:row>1123</xdr:row>
      <xdr:rowOff>47625</xdr:rowOff>
    </xdr:to>
    <xdr:sp macro="" textlink="">
      <xdr:nvSpPr>
        <xdr:cNvPr id="222" name="Texto 39"/>
        <xdr:cNvSpPr txBox="1">
          <a:spLocks noChangeArrowheads="1"/>
        </xdr:cNvSpPr>
      </xdr:nvSpPr>
      <xdr:spPr bwMode="auto">
        <a:xfrm>
          <a:off x="8788785" y="147789900"/>
          <a:ext cx="2036760" cy="4286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352425</xdr:colOff>
      <xdr:row>1121</xdr:row>
      <xdr:rowOff>45511</xdr:rowOff>
    </xdr:from>
    <xdr:to>
      <xdr:col>10</xdr:col>
      <xdr:colOff>439209</xdr:colOff>
      <xdr:row>1123</xdr:row>
      <xdr:rowOff>76200</xdr:rowOff>
    </xdr:to>
    <xdr:sp macro="" textlink="">
      <xdr:nvSpPr>
        <xdr:cNvPr id="223" name="Texto 39"/>
        <xdr:cNvSpPr txBox="1">
          <a:spLocks noChangeArrowheads="1"/>
        </xdr:cNvSpPr>
      </xdr:nvSpPr>
      <xdr:spPr bwMode="auto">
        <a:xfrm>
          <a:off x="4248150" y="147835411"/>
          <a:ext cx="3106209" cy="41168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677335</xdr:colOff>
      <xdr:row>1123</xdr:row>
      <xdr:rowOff>180975</xdr:rowOff>
    </xdr:from>
    <xdr:to>
      <xdr:col>13</xdr:col>
      <xdr:colOff>439210</xdr:colOff>
      <xdr:row>1127</xdr:row>
      <xdr:rowOff>104775</xdr:rowOff>
    </xdr:to>
    <xdr:sp macro="" textlink="" fLocksText="0">
      <xdr:nvSpPr>
        <xdr:cNvPr id="224" name="Text Box 14"/>
        <xdr:cNvSpPr txBox="1">
          <a:spLocks noChangeArrowheads="1"/>
        </xdr:cNvSpPr>
      </xdr:nvSpPr>
      <xdr:spPr bwMode="auto">
        <a:xfrm>
          <a:off x="6754285" y="148351875"/>
          <a:ext cx="19050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180976</xdr:colOff>
      <xdr:row>1101</xdr:row>
      <xdr:rowOff>19050</xdr:rowOff>
    </xdr:from>
    <xdr:to>
      <xdr:col>12</xdr:col>
      <xdr:colOff>161925</xdr:colOff>
      <xdr:row>1104</xdr:row>
      <xdr:rowOff>171450</xdr:rowOff>
    </xdr:to>
    <xdr:sp macro="" textlink="">
      <xdr:nvSpPr>
        <xdr:cNvPr id="225" name="Texto 27"/>
        <xdr:cNvSpPr txBox="1">
          <a:spLocks noChangeArrowheads="1"/>
        </xdr:cNvSpPr>
      </xdr:nvSpPr>
      <xdr:spPr bwMode="auto">
        <a:xfrm>
          <a:off x="47626" y="141693900"/>
          <a:ext cx="7915274" cy="72390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228600</xdr:colOff>
      <xdr:row>1101</xdr:row>
      <xdr:rowOff>28575</xdr:rowOff>
    </xdr:from>
    <xdr:to>
      <xdr:col>18</xdr:col>
      <xdr:colOff>504825</xdr:colOff>
      <xdr:row>1104</xdr:row>
      <xdr:rowOff>161925</xdr:rowOff>
    </xdr:to>
    <xdr:pic>
      <xdr:nvPicPr>
        <xdr:cNvPr id="226" name="22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141703425"/>
          <a:ext cx="2924175" cy="704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85725</xdr:colOff>
      <xdr:row>931</xdr:row>
      <xdr:rowOff>1</xdr:rowOff>
    </xdr:from>
    <xdr:to>
      <xdr:col>4</xdr:col>
      <xdr:colOff>382060</xdr:colOff>
      <xdr:row>933</xdr:row>
      <xdr:rowOff>19050</xdr:rowOff>
    </xdr:to>
    <xdr:sp macro="" textlink="">
      <xdr:nvSpPr>
        <xdr:cNvPr id="227" name="Texto 62"/>
        <xdr:cNvSpPr txBox="1">
          <a:spLocks noChangeArrowheads="1"/>
        </xdr:cNvSpPr>
      </xdr:nvSpPr>
      <xdr:spPr bwMode="auto">
        <a:xfrm>
          <a:off x="133350" y="95002351"/>
          <a:ext cx="2706160" cy="400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1057275</xdr:colOff>
      <xdr:row>937</xdr:row>
      <xdr:rowOff>19049</xdr:rowOff>
    </xdr:from>
    <xdr:to>
      <xdr:col>7</xdr:col>
      <xdr:colOff>75407</xdr:colOff>
      <xdr:row>940</xdr:row>
      <xdr:rowOff>114300</xdr:rowOff>
    </xdr:to>
    <xdr:sp macro="" textlink="">
      <xdr:nvSpPr>
        <xdr:cNvPr id="228" name="Texto 63"/>
        <xdr:cNvSpPr txBox="1">
          <a:spLocks noChangeArrowheads="1"/>
        </xdr:cNvSpPr>
      </xdr:nvSpPr>
      <xdr:spPr bwMode="auto">
        <a:xfrm>
          <a:off x="2057400" y="96164399"/>
          <a:ext cx="2599532" cy="6667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931</xdr:row>
      <xdr:rowOff>0</xdr:rowOff>
    </xdr:from>
    <xdr:to>
      <xdr:col>18</xdr:col>
      <xdr:colOff>376620</xdr:colOff>
      <xdr:row>933</xdr:row>
      <xdr:rowOff>47626</xdr:rowOff>
    </xdr:to>
    <xdr:sp macro="" textlink="">
      <xdr:nvSpPr>
        <xdr:cNvPr id="229" name="Texto 39"/>
        <xdr:cNvSpPr txBox="1">
          <a:spLocks noChangeArrowheads="1"/>
        </xdr:cNvSpPr>
      </xdr:nvSpPr>
      <xdr:spPr bwMode="auto">
        <a:xfrm>
          <a:off x="8788785" y="95002350"/>
          <a:ext cx="2036760" cy="42862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695325</xdr:colOff>
      <xdr:row>931</xdr:row>
      <xdr:rowOff>16937</xdr:rowOff>
    </xdr:from>
    <xdr:to>
      <xdr:col>10</xdr:col>
      <xdr:colOff>209551</xdr:colOff>
      <xdr:row>933</xdr:row>
      <xdr:rowOff>76200</xdr:rowOff>
    </xdr:to>
    <xdr:sp macro="" textlink="">
      <xdr:nvSpPr>
        <xdr:cNvPr id="230" name="Texto 39"/>
        <xdr:cNvSpPr txBox="1">
          <a:spLocks noChangeArrowheads="1"/>
        </xdr:cNvSpPr>
      </xdr:nvSpPr>
      <xdr:spPr bwMode="auto">
        <a:xfrm>
          <a:off x="4581525" y="95019287"/>
          <a:ext cx="2543176" cy="440263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753535</xdr:colOff>
      <xdr:row>937</xdr:row>
      <xdr:rowOff>0</xdr:rowOff>
    </xdr:from>
    <xdr:to>
      <xdr:col>14</xdr:col>
      <xdr:colOff>96310</xdr:colOff>
      <xdr:row>940</xdr:row>
      <xdr:rowOff>66675</xdr:rowOff>
    </xdr:to>
    <xdr:sp macro="" textlink="" fLocksText="0">
      <xdr:nvSpPr>
        <xdr:cNvPr id="231" name="Text Box 14"/>
        <xdr:cNvSpPr txBox="1">
          <a:spLocks noChangeArrowheads="1"/>
        </xdr:cNvSpPr>
      </xdr:nvSpPr>
      <xdr:spPr bwMode="auto">
        <a:xfrm>
          <a:off x="6830485" y="96145350"/>
          <a:ext cx="1990725" cy="638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891</xdr:row>
      <xdr:rowOff>20495</xdr:rowOff>
    </xdr:from>
    <xdr:to>
      <xdr:col>18</xdr:col>
      <xdr:colOff>399722</xdr:colOff>
      <xdr:row>891</xdr:row>
      <xdr:rowOff>173087</xdr:rowOff>
    </xdr:to>
    <xdr:sp macro="" textlink="">
      <xdr:nvSpPr>
        <xdr:cNvPr id="232" name="Texto 12"/>
        <xdr:cNvSpPr txBox="1">
          <a:spLocks noChangeArrowheads="1"/>
        </xdr:cNvSpPr>
      </xdr:nvSpPr>
      <xdr:spPr bwMode="auto">
        <a:xfrm>
          <a:off x="10234965" y="83259470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12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409575</xdr:colOff>
      <xdr:row>889</xdr:row>
      <xdr:rowOff>122465</xdr:rowOff>
    </xdr:from>
    <xdr:to>
      <xdr:col>18</xdr:col>
      <xdr:colOff>352425</xdr:colOff>
      <xdr:row>891</xdr:row>
      <xdr:rowOff>9525</xdr:rowOff>
    </xdr:to>
    <xdr:sp macro="" textlink="">
      <xdr:nvSpPr>
        <xdr:cNvPr id="233" name="Texto 29"/>
        <xdr:cNvSpPr txBox="1">
          <a:spLocks noChangeArrowheads="1"/>
        </xdr:cNvSpPr>
      </xdr:nvSpPr>
      <xdr:spPr bwMode="auto">
        <a:xfrm>
          <a:off x="9505950" y="82980440"/>
          <a:ext cx="1295400" cy="2680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   FECHA: 05/09/2016</a:t>
          </a:r>
        </a:p>
      </xdr:txBody>
    </xdr:sp>
    <xdr:clientData/>
  </xdr:twoCellAnchor>
  <xdr:twoCellAnchor>
    <xdr:from>
      <xdr:col>0</xdr:col>
      <xdr:colOff>57150</xdr:colOff>
      <xdr:row>885</xdr:row>
      <xdr:rowOff>28576</xdr:rowOff>
    </xdr:from>
    <xdr:to>
      <xdr:col>12</xdr:col>
      <xdr:colOff>314325</xdr:colOff>
      <xdr:row>888</xdr:row>
      <xdr:rowOff>123826</xdr:rowOff>
    </xdr:to>
    <xdr:sp macro="" textlink="">
      <xdr:nvSpPr>
        <xdr:cNvPr id="234" name="Texto 27"/>
        <xdr:cNvSpPr txBox="1">
          <a:spLocks noChangeArrowheads="1"/>
        </xdr:cNvSpPr>
      </xdr:nvSpPr>
      <xdr:spPr bwMode="auto">
        <a:xfrm>
          <a:off x="47625" y="82124551"/>
          <a:ext cx="8067675" cy="6667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95250</xdr:colOff>
      <xdr:row>885</xdr:row>
      <xdr:rowOff>47625</xdr:rowOff>
    </xdr:from>
    <xdr:to>
      <xdr:col>18</xdr:col>
      <xdr:colOff>447675</xdr:colOff>
      <xdr:row>888</xdr:row>
      <xdr:rowOff>171450</xdr:rowOff>
    </xdr:to>
    <xdr:pic>
      <xdr:nvPicPr>
        <xdr:cNvPr id="235" name="23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82143600"/>
          <a:ext cx="3000375" cy="6953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623</xdr:row>
      <xdr:rowOff>0</xdr:rowOff>
    </xdr:from>
    <xdr:to>
      <xdr:col>4</xdr:col>
      <xdr:colOff>324910</xdr:colOff>
      <xdr:row>626</xdr:row>
      <xdr:rowOff>78053</xdr:rowOff>
    </xdr:to>
    <xdr:sp macro="" textlink="">
      <xdr:nvSpPr>
        <xdr:cNvPr id="236" name="Texto 62"/>
        <xdr:cNvSpPr txBox="1">
          <a:spLocks noChangeArrowheads="1"/>
        </xdr:cNvSpPr>
      </xdr:nvSpPr>
      <xdr:spPr bwMode="auto">
        <a:xfrm>
          <a:off x="47625" y="13182600"/>
          <a:ext cx="2734735" cy="6495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38367</xdr:colOff>
      <xdr:row>629</xdr:row>
      <xdr:rowOff>68529</xdr:rowOff>
    </xdr:from>
    <xdr:to>
      <xdr:col>7</xdr:col>
      <xdr:colOff>237332</xdr:colOff>
      <xdr:row>632</xdr:row>
      <xdr:rowOff>47625</xdr:rowOff>
    </xdr:to>
    <xdr:sp macro="" textlink="">
      <xdr:nvSpPr>
        <xdr:cNvPr id="237" name="Texto 63"/>
        <xdr:cNvSpPr txBox="1">
          <a:spLocks noChangeArrowheads="1"/>
        </xdr:cNvSpPr>
      </xdr:nvSpPr>
      <xdr:spPr bwMode="auto">
        <a:xfrm>
          <a:off x="2495817" y="14394129"/>
          <a:ext cx="2323040" cy="5505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35310</xdr:colOff>
      <xdr:row>623</xdr:row>
      <xdr:rowOff>80168</xdr:rowOff>
    </xdr:from>
    <xdr:to>
      <xdr:col>18</xdr:col>
      <xdr:colOff>348045</xdr:colOff>
      <xdr:row>626</xdr:row>
      <xdr:rowOff>125678</xdr:rowOff>
    </xdr:to>
    <xdr:sp macro="" textlink="">
      <xdr:nvSpPr>
        <xdr:cNvPr id="238" name="Texto 39"/>
        <xdr:cNvSpPr txBox="1">
          <a:spLocks noChangeArrowheads="1"/>
        </xdr:cNvSpPr>
      </xdr:nvSpPr>
      <xdr:spPr bwMode="auto">
        <a:xfrm>
          <a:off x="8760210" y="13262768"/>
          <a:ext cx="2036760" cy="6170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283633</xdr:colOff>
      <xdr:row>623</xdr:row>
      <xdr:rowOff>78054</xdr:rowOff>
    </xdr:from>
    <xdr:to>
      <xdr:col>11</xdr:col>
      <xdr:colOff>182034</xdr:colOff>
      <xdr:row>626</xdr:row>
      <xdr:rowOff>125678</xdr:rowOff>
    </xdr:to>
    <xdr:sp macro="" textlink="">
      <xdr:nvSpPr>
        <xdr:cNvPr id="239" name="Texto 39"/>
        <xdr:cNvSpPr txBox="1">
          <a:spLocks noChangeArrowheads="1"/>
        </xdr:cNvSpPr>
      </xdr:nvSpPr>
      <xdr:spPr bwMode="auto">
        <a:xfrm>
          <a:off x="4179358" y="13260654"/>
          <a:ext cx="3498851" cy="6191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143935</xdr:colOff>
      <xdr:row>629</xdr:row>
      <xdr:rowOff>182828</xdr:rowOff>
    </xdr:from>
    <xdr:to>
      <xdr:col>14</xdr:col>
      <xdr:colOff>239185</xdr:colOff>
      <xdr:row>632</xdr:row>
      <xdr:rowOff>95250</xdr:rowOff>
    </xdr:to>
    <xdr:sp macro="" textlink="" fLocksText="0">
      <xdr:nvSpPr>
        <xdr:cNvPr id="240" name="Text Box 14"/>
        <xdr:cNvSpPr txBox="1">
          <a:spLocks noChangeArrowheads="1"/>
        </xdr:cNvSpPr>
      </xdr:nvSpPr>
      <xdr:spPr bwMode="auto">
        <a:xfrm>
          <a:off x="7059085" y="14508428"/>
          <a:ext cx="1905000" cy="4839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276225</xdr:colOff>
      <xdr:row>611</xdr:row>
      <xdr:rowOff>47625</xdr:rowOff>
    </xdr:from>
    <xdr:to>
      <xdr:col>18</xdr:col>
      <xdr:colOff>146957</xdr:colOff>
      <xdr:row>612</xdr:row>
      <xdr:rowOff>19242</xdr:rowOff>
    </xdr:to>
    <xdr:sp macro="" textlink="">
      <xdr:nvSpPr>
        <xdr:cNvPr id="241" name="Texto 12"/>
        <xdr:cNvSpPr txBox="1">
          <a:spLocks noChangeArrowheads="1"/>
        </xdr:cNvSpPr>
      </xdr:nvSpPr>
      <xdr:spPr bwMode="auto">
        <a:xfrm>
          <a:off x="9867900" y="8886825"/>
          <a:ext cx="727982" cy="16211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ysClr val="windowText" lastClr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ysClr val="windowText" lastClr="000000"/>
              </a:solidFill>
              <a:latin typeface="+mn-lt"/>
              <a:cs typeface="Times New Roman"/>
            </a:rPr>
            <a:t> 2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200025</xdr:colOff>
      <xdr:row>610</xdr:row>
      <xdr:rowOff>28574</xdr:rowOff>
    </xdr:from>
    <xdr:to>
      <xdr:col>18</xdr:col>
      <xdr:colOff>190499</xdr:colOff>
      <xdr:row>610</xdr:row>
      <xdr:rowOff>161925</xdr:rowOff>
    </xdr:to>
    <xdr:sp macro="" textlink="">
      <xdr:nvSpPr>
        <xdr:cNvPr id="242" name="Texto 29"/>
        <xdr:cNvSpPr txBox="1">
          <a:spLocks noChangeArrowheads="1"/>
        </xdr:cNvSpPr>
      </xdr:nvSpPr>
      <xdr:spPr bwMode="auto">
        <a:xfrm>
          <a:off x="9296400" y="8677274"/>
          <a:ext cx="1343024" cy="13335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05/09/2016</a:t>
          </a:r>
        </a:p>
      </xdr:txBody>
    </xdr:sp>
    <xdr:clientData/>
  </xdr:twoCellAnchor>
  <xdr:twoCellAnchor>
    <xdr:from>
      <xdr:col>1</xdr:col>
      <xdr:colOff>0</xdr:colOff>
      <xdr:row>604</xdr:row>
      <xdr:rowOff>66675</xdr:rowOff>
    </xdr:from>
    <xdr:to>
      <xdr:col>12</xdr:col>
      <xdr:colOff>257175</xdr:colOff>
      <xdr:row>608</xdr:row>
      <xdr:rowOff>1</xdr:rowOff>
    </xdr:to>
    <xdr:sp macro="" textlink="">
      <xdr:nvSpPr>
        <xdr:cNvPr id="243" name="Texto 27"/>
        <xdr:cNvSpPr txBox="1">
          <a:spLocks noChangeArrowheads="1"/>
        </xdr:cNvSpPr>
      </xdr:nvSpPr>
      <xdr:spPr bwMode="auto">
        <a:xfrm>
          <a:off x="47625" y="7572375"/>
          <a:ext cx="8010525" cy="69532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152400</xdr:colOff>
      <xdr:row>604</xdr:row>
      <xdr:rowOff>38101</xdr:rowOff>
    </xdr:from>
    <xdr:to>
      <xdr:col>18</xdr:col>
      <xdr:colOff>533399</xdr:colOff>
      <xdr:row>607</xdr:row>
      <xdr:rowOff>152400</xdr:rowOff>
    </xdr:to>
    <xdr:pic>
      <xdr:nvPicPr>
        <xdr:cNvPr id="244" name="24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7543801"/>
          <a:ext cx="3028949" cy="685799"/>
        </a:xfrm>
        <a:prstGeom prst="rect">
          <a:avLst/>
        </a:prstGeom>
        <a:noFill/>
      </xdr:spPr>
    </xdr:pic>
    <xdr:clientData/>
  </xdr:twoCellAnchor>
  <xdr:twoCellAnchor>
    <xdr:from>
      <xdr:col>1</xdr:col>
      <xdr:colOff>323849</xdr:colOff>
      <xdr:row>711</xdr:row>
      <xdr:rowOff>24607</xdr:rowOff>
    </xdr:from>
    <xdr:to>
      <xdr:col>4</xdr:col>
      <xdr:colOff>334434</xdr:colOff>
      <xdr:row>713</xdr:row>
      <xdr:rowOff>102660</xdr:rowOff>
    </xdr:to>
    <xdr:sp macro="" textlink="">
      <xdr:nvSpPr>
        <xdr:cNvPr id="245" name="Texto 62"/>
        <xdr:cNvSpPr txBox="1">
          <a:spLocks noChangeArrowheads="1"/>
        </xdr:cNvSpPr>
      </xdr:nvSpPr>
      <xdr:spPr bwMode="auto">
        <a:xfrm>
          <a:off x="371474" y="35524282"/>
          <a:ext cx="242041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1200418</xdr:colOff>
      <xdr:row>717</xdr:row>
      <xdr:rowOff>0</xdr:rowOff>
    </xdr:from>
    <xdr:to>
      <xdr:col>6</xdr:col>
      <xdr:colOff>600076</xdr:colOff>
      <xdr:row>719</xdr:row>
      <xdr:rowOff>161926</xdr:rowOff>
    </xdr:to>
    <xdr:sp macro="" textlink="">
      <xdr:nvSpPr>
        <xdr:cNvPr id="246" name="Texto 63"/>
        <xdr:cNvSpPr txBox="1">
          <a:spLocks noChangeArrowheads="1"/>
        </xdr:cNvSpPr>
      </xdr:nvSpPr>
      <xdr:spPr bwMode="auto">
        <a:xfrm>
          <a:off x="2200543" y="36642675"/>
          <a:ext cx="2295258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54360</xdr:colOff>
      <xdr:row>711</xdr:row>
      <xdr:rowOff>28575</xdr:rowOff>
    </xdr:from>
    <xdr:to>
      <xdr:col>18</xdr:col>
      <xdr:colOff>367095</xdr:colOff>
      <xdr:row>713</xdr:row>
      <xdr:rowOff>74085</xdr:rowOff>
    </xdr:to>
    <xdr:sp macro="" textlink="">
      <xdr:nvSpPr>
        <xdr:cNvPr id="247" name="Texto 39"/>
        <xdr:cNvSpPr txBox="1">
          <a:spLocks noChangeArrowheads="1"/>
        </xdr:cNvSpPr>
      </xdr:nvSpPr>
      <xdr:spPr bwMode="auto">
        <a:xfrm>
          <a:off x="8779260" y="35528250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400050</xdr:colOff>
      <xdr:row>711</xdr:row>
      <xdr:rowOff>112186</xdr:rowOff>
    </xdr:from>
    <xdr:to>
      <xdr:col>10</xdr:col>
      <xdr:colOff>353484</xdr:colOff>
      <xdr:row>713</xdr:row>
      <xdr:rowOff>159810</xdr:rowOff>
    </xdr:to>
    <xdr:sp macro="" textlink="">
      <xdr:nvSpPr>
        <xdr:cNvPr id="248" name="Texto 39"/>
        <xdr:cNvSpPr txBox="1">
          <a:spLocks noChangeArrowheads="1"/>
        </xdr:cNvSpPr>
      </xdr:nvSpPr>
      <xdr:spPr bwMode="auto">
        <a:xfrm>
          <a:off x="4295775" y="35611861"/>
          <a:ext cx="2972859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48685</xdr:colOff>
      <xdr:row>716</xdr:row>
      <xdr:rowOff>104777</xdr:rowOff>
    </xdr:from>
    <xdr:to>
      <xdr:col>14</xdr:col>
      <xdr:colOff>143935</xdr:colOff>
      <xdr:row>719</xdr:row>
      <xdr:rowOff>133351</xdr:rowOff>
    </xdr:to>
    <xdr:sp macro="" textlink="" fLocksText="0">
      <xdr:nvSpPr>
        <xdr:cNvPr id="249" name="Text Box 14"/>
        <xdr:cNvSpPr txBox="1">
          <a:spLocks noChangeArrowheads="1"/>
        </xdr:cNvSpPr>
      </xdr:nvSpPr>
      <xdr:spPr bwMode="auto">
        <a:xfrm>
          <a:off x="6963835" y="36556952"/>
          <a:ext cx="1905000" cy="600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266700</xdr:colOff>
      <xdr:row>699</xdr:row>
      <xdr:rowOff>95250</xdr:rowOff>
    </xdr:from>
    <xdr:to>
      <xdr:col>17</xdr:col>
      <xdr:colOff>385082</xdr:colOff>
      <xdr:row>700</xdr:row>
      <xdr:rowOff>123825</xdr:rowOff>
    </xdr:to>
    <xdr:sp macro="" textlink="">
      <xdr:nvSpPr>
        <xdr:cNvPr id="250" name="Texto 12"/>
        <xdr:cNvSpPr txBox="1">
          <a:spLocks noChangeArrowheads="1"/>
        </xdr:cNvSpPr>
      </xdr:nvSpPr>
      <xdr:spPr bwMode="auto">
        <a:xfrm>
          <a:off x="9858375" y="31375350"/>
          <a:ext cx="537482" cy="219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5 DE 21</a:t>
          </a:r>
        </a:p>
      </xdr:txBody>
    </xdr:sp>
    <xdr:clientData/>
  </xdr:twoCellAnchor>
  <xdr:twoCellAnchor>
    <xdr:from>
      <xdr:col>15</xdr:col>
      <xdr:colOff>266700</xdr:colOff>
      <xdr:row>698</xdr:row>
      <xdr:rowOff>66675</xdr:rowOff>
    </xdr:from>
    <xdr:to>
      <xdr:col>18</xdr:col>
      <xdr:colOff>190499</xdr:colOff>
      <xdr:row>699</xdr:row>
      <xdr:rowOff>66675</xdr:rowOff>
    </xdr:to>
    <xdr:sp macro="" textlink="">
      <xdr:nvSpPr>
        <xdr:cNvPr id="251" name="Texto 29"/>
        <xdr:cNvSpPr txBox="1">
          <a:spLocks noChangeArrowheads="1"/>
        </xdr:cNvSpPr>
      </xdr:nvSpPr>
      <xdr:spPr bwMode="auto">
        <a:xfrm>
          <a:off x="9363075" y="31156275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05/09/2016</a:t>
          </a:r>
        </a:p>
      </xdr:txBody>
    </xdr:sp>
    <xdr:clientData/>
  </xdr:twoCellAnchor>
  <xdr:twoCellAnchor>
    <xdr:from>
      <xdr:col>1</xdr:col>
      <xdr:colOff>1</xdr:colOff>
      <xdr:row>692</xdr:row>
      <xdr:rowOff>47625</xdr:rowOff>
    </xdr:from>
    <xdr:to>
      <xdr:col>12</xdr:col>
      <xdr:colOff>285750</xdr:colOff>
      <xdr:row>696</xdr:row>
      <xdr:rowOff>9525</xdr:rowOff>
    </xdr:to>
    <xdr:sp macro="" textlink="">
      <xdr:nvSpPr>
        <xdr:cNvPr id="252" name="Texto 27"/>
        <xdr:cNvSpPr txBox="1">
          <a:spLocks noChangeArrowheads="1"/>
        </xdr:cNvSpPr>
      </xdr:nvSpPr>
      <xdr:spPr bwMode="auto">
        <a:xfrm>
          <a:off x="47626" y="29994225"/>
          <a:ext cx="8039099" cy="72390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352426</xdr:colOff>
      <xdr:row>692</xdr:row>
      <xdr:rowOff>47626</xdr:rowOff>
    </xdr:from>
    <xdr:to>
      <xdr:col>18</xdr:col>
      <xdr:colOff>409575</xdr:colOff>
      <xdr:row>695</xdr:row>
      <xdr:rowOff>152400</xdr:rowOff>
    </xdr:to>
    <xdr:pic>
      <xdr:nvPicPr>
        <xdr:cNvPr id="253" name="25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1" y="29994226"/>
          <a:ext cx="2705099" cy="676274"/>
        </a:xfrm>
        <a:prstGeom prst="rect">
          <a:avLst/>
        </a:prstGeom>
        <a:noFill/>
      </xdr:spPr>
    </xdr:pic>
    <xdr:clientData/>
  </xdr:twoCellAnchor>
  <xdr:twoCellAnchor>
    <xdr:from>
      <xdr:col>16</xdr:col>
      <xdr:colOff>266700</xdr:colOff>
      <xdr:row>803</xdr:row>
      <xdr:rowOff>95251</xdr:rowOff>
    </xdr:from>
    <xdr:to>
      <xdr:col>17</xdr:col>
      <xdr:colOff>385082</xdr:colOff>
      <xdr:row>804</xdr:row>
      <xdr:rowOff>76201</xdr:rowOff>
    </xdr:to>
    <xdr:sp macro="" textlink="">
      <xdr:nvSpPr>
        <xdr:cNvPr id="254" name="Texto 12"/>
        <xdr:cNvSpPr txBox="1">
          <a:spLocks noChangeArrowheads="1"/>
        </xdr:cNvSpPr>
      </xdr:nvSpPr>
      <xdr:spPr bwMode="auto">
        <a:xfrm>
          <a:off x="9858375" y="61064776"/>
          <a:ext cx="537482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9 DE 21</a:t>
          </a:r>
        </a:p>
      </xdr:txBody>
    </xdr:sp>
    <xdr:clientData/>
  </xdr:twoCellAnchor>
  <xdr:twoCellAnchor>
    <xdr:from>
      <xdr:col>15</xdr:col>
      <xdr:colOff>247650</xdr:colOff>
      <xdr:row>802</xdr:row>
      <xdr:rowOff>114300</xdr:rowOff>
    </xdr:from>
    <xdr:to>
      <xdr:col>18</xdr:col>
      <xdr:colOff>171449</xdr:colOff>
      <xdr:row>803</xdr:row>
      <xdr:rowOff>114300</xdr:rowOff>
    </xdr:to>
    <xdr:sp macro="" textlink="">
      <xdr:nvSpPr>
        <xdr:cNvPr id="255" name="Texto 29"/>
        <xdr:cNvSpPr txBox="1">
          <a:spLocks noChangeArrowheads="1"/>
        </xdr:cNvSpPr>
      </xdr:nvSpPr>
      <xdr:spPr bwMode="auto">
        <a:xfrm>
          <a:off x="9344025" y="60893325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05/09/2016</a:t>
          </a:r>
        </a:p>
      </xdr:txBody>
    </xdr:sp>
    <xdr:clientData/>
  </xdr:twoCellAnchor>
  <xdr:twoCellAnchor>
    <xdr:from>
      <xdr:col>1</xdr:col>
      <xdr:colOff>57150</xdr:colOff>
      <xdr:row>798</xdr:row>
      <xdr:rowOff>28574</xdr:rowOff>
    </xdr:from>
    <xdr:to>
      <xdr:col>12</xdr:col>
      <xdr:colOff>380999</xdr:colOff>
      <xdr:row>801</xdr:row>
      <xdr:rowOff>19050</xdr:rowOff>
    </xdr:to>
    <xdr:sp macro="" textlink="">
      <xdr:nvSpPr>
        <xdr:cNvPr id="256" name="Texto 27"/>
        <xdr:cNvSpPr txBox="1">
          <a:spLocks noChangeArrowheads="1"/>
        </xdr:cNvSpPr>
      </xdr:nvSpPr>
      <xdr:spPr bwMode="auto">
        <a:xfrm>
          <a:off x="104775" y="60045599"/>
          <a:ext cx="8077199" cy="56197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19050</xdr:colOff>
      <xdr:row>798</xdr:row>
      <xdr:rowOff>28576</xdr:rowOff>
    </xdr:from>
    <xdr:to>
      <xdr:col>19</xdr:col>
      <xdr:colOff>0</xdr:colOff>
      <xdr:row>801</xdr:row>
      <xdr:rowOff>95250</xdr:rowOff>
    </xdr:to>
    <xdr:pic>
      <xdr:nvPicPr>
        <xdr:cNvPr id="257" name="256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60045601"/>
          <a:ext cx="2743200" cy="6381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845</xdr:row>
      <xdr:rowOff>0</xdr:rowOff>
    </xdr:from>
    <xdr:to>
      <xdr:col>4</xdr:col>
      <xdr:colOff>324910</xdr:colOff>
      <xdr:row>847</xdr:row>
      <xdr:rowOff>78053</xdr:rowOff>
    </xdr:to>
    <xdr:sp macro="" textlink="">
      <xdr:nvSpPr>
        <xdr:cNvPr id="258" name="Texto 62"/>
        <xdr:cNvSpPr txBox="1">
          <a:spLocks noChangeArrowheads="1"/>
        </xdr:cNvSpPr>
      </xdr:nvSpPr>
      <xdr:spPr bwMode="auto">
        <a:xfrm>
          <a:off x="47625" y="72913875"/>
          <a:ext cx="273473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1000392</xdr:colOff>
      <xdr:row>850</xdr:row>
      <xdr:rowOff>116154</xdr:rowOff>
    </xdr:from>
    <xdr:to>
      <xdr:col>6</xdr:col>
      <xdr:colOff>542132</xdr:colOff>
      <xdr:row>853</xdr:row>
      <xdr:rowOff>133350</xdr:rowOff>
    </xdr:to>
    <xdr:sp macro="" textlink="">
      <xdr:nvSpPr>
        <xdr:cNvPr id="259" name="Texto 63"/>
        <xdr:cNvSpPr txBox="1">
          <a:spLocks noChangeArrowheads="1"/>
        </xdr:cNvSpPr>
      </xdr:nvSpPr>
      <xdr:spPr bwMode="auto">
        <a:xfrm>
          <a:off x="2000517" y="73982529"/>
          <a:ext cx="2437340" cy="5886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13</xdr:col>
      <xdr:colOff>368685</xdr:colOff>
      <xdr:row>845</xdr:row>
      <xdr:rowOff>13493</xdr:rowOff>
    </xdr:from>
    <xdr:to>
      <xdr:col>18</xdr:col>
      <xdr:colOff>176595</xdr:colOff>
      <xdr:row>847</xdr:row>
      <xdr:rowOff>59003</xdr:rowOff>
    </xdr:to>
    <xdr:sp macro="" textlink="">
      <xdr:nvSpPr>
        <xdr:cNvPr id="260" name="Texto 39"/>
        <xdr:cNvSpPr txBox="1">
          <a:spLocks noChangeArrowheads="1"/>
        </xdr:cNvSpPr>
      </xdr:nvSpPr>
      <xdr:spPr bwMode="auto">
        <a:xfrm>
          <a:off x="8588760" y="72927368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83608</xdr:colOff>
      <xdr:row>844</xdr:row>
      <xdr:rowOff>182829</xdr:rowOff>
    </xdr:from>
    <xdr:to>
      <xdr:col>10</xdr:col>
      <xdr:colOff>505884</xdr:colOff>
      <xdr:row>847</xdr:row>
      <xdr:rowOff>39953</xdr:rowOff>
    </xdr:to>
    <xdr:sp macro="" textlink="">
      <xdr:nvSpPr>
        <xdr:cNvPr id="261" name="Texto 39"/>
        <xdr:cNvSpPr txBox="1">
          <a:spLocks noChangeArrowheads="1"/>
        </xdr:cNvSpPr>
      </xdr:nvSpPr>
      <xdr:spPr bwMode="auto">
        <a:xfrm>
          <a:off x="3979333" y="72906204"/>
          <a:ext cx="344170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657226</xdr:colOff>
      <xdr:row>851</xdr:row>
      <xdr:rowOff>30427</xdr:rowOff>
    </xdr:from>
    <xdr:to>
      <xdr:col>13</xdr:col>
      <xdr:colOff>448736</xdr:colOff>
      <xdr:row>853</xdr:row>
      <xdr:rowOff>180975</xdr:rowOff>
    </xdr:to>
    <xdr:sp macro="" textlink="" fLocksText="0">
      <xdr:nvSpPr>
        <xdr:cNvPr id="262" name="Text Box 14"/>
        <xdr:cNvSpPr txBox="1">
          <a:spLocks noChangeArrowheads="1"/>
        </xdr:cNvSpPr>
      </xdr:nvSpPr>
      <xdr:spPr bwMode="auto">
        <a:xfrm>
          <a:off x="6734176" y="74087302"/>
          <a:ext cx="1934635" cy="53154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0</xdr:colOff>
      <xdr:row>874</xdr:row>
      <xdr:rowOff>24607</xdr:rowOff>
    </xdr:from>
    <xdr:to>
      <xdr:col>4</xdr:col>
      <xdr:colOff>324910</xdr:colOff>
      <xdr:row>877</xdr:row>
      <xdr:rowOff>0</xdr:rowOff>
    </xdr:to>
    <xdr:sp macro="" textlink="">
      <xdr:nvSpPr>
        <xdr:cNvPr id="263" name="Texto 62"/>
        <xdr:cNvSpPr txBox="1">
          <a:spLocks noChangeArrowheads="1"/>
        </xdr:cNvSpPr>
      </xdr:nvSpPr>
      <xdr:spPr bwMode="auto">
        <a:xfrm>
          <a:off x="47625" y="80025082"/>
          <a:ext cx="2734735" cy="5468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none" strike="noStrike">
              <a:solidFill>
                <a:srgbClr val="000000"/>
              </a:solidFill>
              <a:latin typeface="+mn-lt"/>
              <a:cs typeface="Times New Roman"/>
            </a:rPr>
            <a:t>__</a:t>
          </a:r>
          <a:r>
            <a:rPr lang="es-MX" sz="800" b="0" i="0" u="none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1295667</xdr:colOff>
      <xdr:row>880</xdr:row>
      <xdr:rowOff>114300</xdr:rowOff>
    </xdr:from>
    <xdr:to>
      <xdr:col>7</xdr:col>
      <xdr:colOff>294482</xdr:colOff>
      <xdr:row>884</xdr:row>
      <xdr:rowOff>85725</xdr:rowOff>
    </xdr:to>
    <xdr:sp macro="" textlink="">
      <xdr:nvSpPr>
        <xdr:cNvPr id="264" name="Texto 63"/>
        <xdr:cNvSpPr txBox="1">
          <a:spLocks noChangeArrowheads="1"/>
        </xdr:cNvSpPr>
      </xdr:nvSpPr>
      <xdr:spPr bwMode="auto">
        <a:xfrm>
          <a:off x="2295792" y="81257775"/>
          <a:ext cx="2580215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63885</xdr:colOff>
      <xdr:row>874</xdr:row>
      <xdr:rowOff>0</xdr:rowOff>
    </xdr:from>
    <xdr:to>
      <xdr:col>18</xdr:col>
      <xdr:colOff>376620</xdr:colOff>
      <xdr:row>877</xdr:row>
      <xdr:rowOff>0</xdr:rowOff>
    </xdr:to>
    <xdr:sp macro="" textlink="">
      <xdr:nvSpPr>
        <xdr:cNvPr id="265" name="Texto 39"/>
        <xdr:cNvSpPr txBox="1">
          <a:spLocks noChangeArrowheads="1"/>
        </xdr:cNvSpPr>
      </xdr:nvSpPr>
      <xdr:spPr bwMode="auto">
        <a:xfrm>
          <a:off x="8788785" y="80000475"/>
          <a:ext cx="2036760" cy="57150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321734</xdr:colOff>
      <xdr:row>874</xdr:row>
      <xdr:rowOff>45511</xdr:rowOff>
    </xdr:from>
    <xdr:to>
      <xdr:col>10</xdr:col>
      <xdr:colOff>381001</xdr:colOff>
      <xdr:row>877</xdr:row>
      <xdr:rowOff>0</xdr:rowOff>
    </xdr:to>
    <xdr:sp macro="" textlink="">
      <xdr:nvSpPr>
        <xdr:cNvPr id="266" name="Texto 39"/>
        <xdr:cNvSpPr txBox="1">
          <a:spLocks noChangeArrowheads="1"/>
        </xdr:cNvSpPr>
      </xdr:nvSpPr>
      <xdr:spPr bwMode="auto">
        <a:xfrm>
          <a:off x="4217459" y="80045986"/>
          <a:ext cx="3078692" cy="52598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696385</xdr:colOff>
      <xdr:row>880</xdr:row>
      <xdr:rowOff>95250</xdr:rowOff>
    </xdr:from>
    <xdr:to>
      <xdr:col>14</xdr:col>
      <xdr:colOff>10585</xdr:colOff>
      <xdr:row>884</xdr:row>
      <xdr:rowOff>114299</xdr:rowOff>
    </xdr:to>
    <xdr:sp macro="" textlink="" fLocksText="0">
      <xdr:nvSpPr>
        <xdr:cNvPr id="267" name="Text Box 14"/>
        <xdr:cNvSpPr txBox="1">
          <a:spLocks noChangeArrowheads="1"/>
        </xdr:cNvSpPr>
      </xdr:nvSpPr>
      <xdr:spPr bwMode="auto">
        <a:xfrm>
          <a:off x="6773335" y="81238725"/>
          <a:ext cx="1962150" cy="781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233715</xdr:colOff>
      <xdr:row>860</xdr:row>
      <xdr:rowOff>77645</xdr:rowOff>
    </xdr:from>
    <xdr:to>
      <xdr:col>18</xdr:col>
      <xdr:colOff>409247</xdr:colOff>
      <xdr:row>861</xdr:row>
      <xdr:rowOff>39737</xdr:rowOff>
    </xdr:to>
    <xdr:sp macro="" textlink="">
      <xdr:nvSpPr>
        <xdr:cNvPr id="268" name="Texto 12"/>
        <xdr:cNvSpPr txBox="1">
          <a:spLocks noChangeArrowheads="1"/>
        </xdr:cNvSpPr>
      </xdr:nvSpPr>
      <xdr:spPr bwMode="auto">
        <a:xfrm>
          <a:off x="10244490" y="75849020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11 DE 21</a:t>
          </a:r>
        </a:p>
      </xdr:txBody>
    </xdr:sp>
    <xdr:clientData/>
  </xdr:twoCellAnchor>
  <xdr:twoCellAnchor>
    <xdr:from>
      <xdr:col>16</xdr:col>
      <xdr:colOff>9525</xdr:colOff>
      <xdr:row>859</xdr:row>
      <xdr:rowOff>57150</xdr:rowOff>
    </xdr:from>
    <xdr:to>
      <xdr:col>18</xdr:col>
      <xdr:colOff>361949</xdr:colOff>
      <xdr:row>860</xdr:row>
      <xdr:rowOff>57150</xdr:rowOff>
    </xdr:to>
    <xdr:sp macro="" textlink="">
      <xdr:nvSpPr>
        <xdr:cNvPr id="269" name="Texto 29"/>
        <xdr:cNvSpPr txBox="1">
          <a:spLocks noChangeArrowheads="1"/>
        </xdr:cNvSpPr>
      </xdr:nvSpPr>
      <xdr:spPr bwMode="auto">
        <a:xfrm>
          <a:off x="9601200" y="75638025"/>
          <a:ext cx="1209674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05/09/2016</a:t>
          </a:r>
        </a:p>
      </xdr:txBody>
    </xdr:sp>
    <xdr:clientData/>
  </xdr:twoCellAnchor>
  <xdr:twoCellAnchor editAs="oneCell">
    <xdr:from>
      <xdr:col>12</xdr:col>
      <xdr:colOff>285749</xdr:colOff>
      <xdr:row>854</xdr:row>
      <xdr:rowOff>28575</xdr:rowOff>
    </xdr:from>
    <xdr:to>
      <xdr:col>18</xdr:col>
      <xdr:colOff>523875</xdr:colOff>
      <xdr:row>858</xdr:row>
      <xdr:rowOff>38100</xdr:rowOff>
    </xdr:to>
    <xdr:pic>
      <xdr:nvPicPr>
        <xdr:cNvPr id="270" name="269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4" y="74656950"/>
          <a:ext cx="2886076" cy="7715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114300</xdr:colOff>
      <xdr:row>854</xdr:row>
      <xdr:rowOff>47625</xdr:rowOff>
    </xdr:from>
    <xdr:to>
      <xdr:col>12</xdr:col>
      <xdr:colOff>180975</xdr:colOff>
      <xdr:row>858</xdr:row>
      <xdr:rowOff>28576</xdr:rowOff>
    </xdr:to>
    <xdr:sp macro="" textlink="">
      <xdr:nvSpPr>
        <xdr:cNvPr id="271" name="Texto 27"/>
        <xdr:cNvSpPr txBox="1">
          <a:spLocks noChangeArrowheads="1"/>
        </xdr:cNvSpPr>
      </xdr:nvSpPr>
      <xdr:spPr bwMode="auto">
        <a:xfrm>
          <a:off x="47625" y="74676000"/>
          <a:ext cx="7934325" cy="742951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276225</xdr:colOff>
      <xdr:row>639</xdr:row>
      <xdr:rowOff>47625</xdr:rowOff>
    </xdr:from>
    <xdr:to>
      <xdr:col>18</xdr:col>
      <xdr:colOff>146957</xdr:colOff>
      <xdr:row>640</xdr:row>
      <xdr:rowOff>19242</xdr:rowOff>
    </xdr:to>
    <xdr:sp macro="" textlink="">
      <xdr:nvSpPr>
        <xdr:cNvPr id="272" name="Texto 12"/>
        <xdr:cNvSpPr txBox="1">
          <a:spLocks noChangeArrowheads="1"/>
        </xdr:cNvSpPr>
      </xdr:nvSpPr>
      <xdr:spPr bwMode="auto">
        <a:xfrm>
          <a:off x="9867900" y="16278225"/>
          <a:ext cx="727982" cy="16211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ysClr val="windowText" lastClr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ysClr val="windowText" lastClr="000000"/>
              </a:solidFill>
              <a:latin typeface="+mn-lt"/>
              <a:cs typeface="Times New Roman"/>
            </a:rPr>
            <a:t> 3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200025</xdr:colOff>
      <xdr:row>638</xdr:row>
      <xdr:rowOff>28574</xdr:rowOff>
    </xdr:from>
    <xdr:to>
      <xdr:col>18</xdr:col>
      <xdr:colOff>190499</xdr:colOff>
      <xdr:row>638</xdr:row>
      <xdr:rowOff>161925</xdr:rowOff>
    </xdr:to>
    <xdr:sp macro="" textlink="">
      <xdr:nvSpPr>
        <xdr:cNvPr id="273" name="Texto 29"/>
        <xdr:cNvSpPr txBox="1">
          <a:spLocks noChangeArrowheads="1"/>
        </xdr:cNvSpPr>
      </xdr:nvSpPr>
      <xdr:spPr bwMode="auto">
        <a:xfrm>
          <a:off x="9296400" y="16068674"/>
          <a:ext cx="1343024" cy="13335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05/09/2016</a:t>
          </a:r>
        </a:p>
      </xdr:txBody>
    </xdr:sp>
    <xdr:clientData/>
  </xdr:twoCellAnchor>
  <xdr:twoCellAnchor>
    <xdr:from>
      <xdr:col>1</xdr:col>
      <xdr:colOff>0</xdr:colOff>
      <xdr:row>633</xdr:row>
      <xdr:rowOff>66675</xdr:rowOff>
    </xdr:from>
    <xdr:to>
      <xdr:col>12</xdr:col>
      <xdr:colOff>247650</xdr:colOff>
      <xdr:row>636</xdr:row>
      <xdr:rowOff>152400</xdr:rowOff>
    </xdr:to>
    <xdr:sp macro="" textlink="">
      <xdr:nvSpPr>
        <xdr:cNvPr id="274" name="Texto 27"/>
        <xdr:cNvSpPr txBox="1">
          <a:spLocks noChangeArrowheads="1"/>
        </xdr:cNvSpPr>
      </xdr:nvSpPr>
      <xdr:spPr bwMode="auto">
        <a:xfrm>
          <a:off x="47625" y="15154275"/>
          <a:ext cx="8001000" cy="65722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133351</xdr:colOff>
      <xdr:row>633</xdr:row>
      <xdr:rowOff>85726</xdr:rowOff>
    </xdr:from>
    <xdr:to>
      <xdr:col>18</xdr:col>
      <xdr:colOff>457200</xdr:colOff>
      <xdr:row>637</xdr:row>
      <xdr:rowOff>9526</xdr:rowOff>
    </xdr:to>
    <xdr:pic>
      <xdr:nvPicPr>
        <xdr:cNvPr id="275" name="27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6" y="15173326"/>
          <a:ext cx="2971799" cy="6858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76200</xdr:colOff>
      <xdr:row>652</xdr:row>
      <xdr:rowOff>123826</xdr:rowOff>
    </xdr:from>
    <xdr:to>
      <xdr:col>4</xdr:col>
      <xdr:colOff>401110</xdr:colOff>
      <xdr:row>655</xdr:row>
      <xdr:rowOff>47626</xdr:rowOff>
    </xdr:to>
    <xdr:sp macro="" textlink="">
      <xdr:nvSpPr>
        <xdr:cNvPr id="276" name="Texto 62"/>
        <xdr:cNvSpPr txBox="1">
          <a:spLocks noChangeArrowheads="1"/>
        </xdr:cNvSpPr>
      </xdr:nvSpPr>
      <xdr:spPr bwMode="auto">
        <a:xfrm>
          <a:off x="123825" y="20888326"/>
          <a:ext cx="2734735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1343292</xdr:colOff>
      <xdr:row>657</xdr:row>
      <xdr:rowOff>173304</xdr:rowOff>
    </xdr:from>
    <xdr:to>
      <xdr:col>7</xdr:col>
      <xdr:colOff>257175</xdr:colOff>
      <xdr:row>660</xdr:row>
      <xdr:rowOff>152400</xdr:rowOff>
    </xdr:to>
    <xdr:sp macro="" textlink="">
      <xdr:nvSpPr>
        <xdr:cNvPr id="277" name="Texto 63"/>
        <xdr:cNvSpPr txBox="1">
          <a:spLocks noChangeArrowheads="1"/>
        </xdr:cNvSpPr>
      </xdr:nvSpPr>
      <xdr:spPr bwMode="auto">
        <a:xfrm>
          <a:off x="2343417" y="21890304"/>
          <a:ext cx="2495283" cy="5505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35310</xdr:colOff>
      <xdr:row>652</xdr:row>
      <xdr:rowOff>80168</xdr:rowOff>
    </xdr:from>
    <xdr:to>
      <xdr:col>18</xdr:col>
      <xdr:colOff>348045</xdr:colOff>
      <xdr:row>654</xdr:row>
      <xdr:rowOff>180975</xdr:rowOff>
    </xdr:to>
    <xdr:sp macro="" textlink="">
      <xdr:nvSpPr>
        <xdr:cNvPr id="278" name="Texto 39"/>
        <xdr:cNvSpPr txBox="1">
          <a:spLocks noChangeArrowheads="1"/>
        </xdr:cNvSpPr>
      </xdr:nvSpPr>
      <xdr:spPr bwMode="auto">
        <a:xfrm>
          <a:off x="8760210" y="20844668"/>
          <a:ext cx="2036760" cy="48180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369358</xdr:colOff>
      <xdr:row>652</xdr:row>
      <xdr:rowOff>116154</xdr:rowOff>
    </xdr:from>
    <xdr:to>
      <xdr:col>11</xdr:col>
      <xdr:colOff>38100</xdr:colOff>
      <xdr:row>655</xdr:row>
      <xdr:rowOff>19050</xdr:rowOff>
    </xdr:to>
    <xdr:sp macro="" textlink="">
      <xdr:nvSpPr>
        <xdr:cNvPr id="279" name="Texto 39"/>
        <xdr:cNvSpPr txBox="1">
          <a:spLocks noChangeArrowheads="1"/>
        </xdr:cNvSpPr>
      </xdr:nvSpPr>
      <xdr:spPr bwMode="auto">
        <a:xfrm>
          <a:off x="4265083" y="20880654"/>
          <a:ext cx="3269192" cy="47439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67735</xdr:colOff>
      <xdr:row>658</xdr:row>
      <xdr:rowOff>59003</xdr:rowOff>
    </xdr:from>
    <xdr:to>
      <xdr:col>14</xdr:col>
      <xdr:colOff>162985</xdr:colOff>
      <xdr:row>660</xdr:row>
      <xdr:rowOff>161925</xdr:rowOff>
    </xdr:to>
    <xdr:sp macro="" textlink="" fLocksText="0">
      <xdr:nvSpPr>
        <xdr:cNvPr id="280" name="Text Box 14"/>
        <xdr:cNvSpPr txBox="1">
          <a:spLocks noChangeArrowheads="1"/>
        </xdr:cNvSpPr>
      </xdr:nvSpPr>
      <xdr:spPr bwMode="auto">
        <a:xfrm>
          <a:off x="6982885" y="21966503"/>
          <a:ext cx="1905000" cy="4839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266699</xdr:colOff>
      <xdr:row>727</xdr:row>
      <xdr:rowOff>95251</xdr:rowOff>
    </xdr:from>
    <xdr:to>
      <xdr:col>18</xdr:col>
      <xdr:colOff>28574</xdr:colOff>
      <xdr:row>728</xdr:row>
      <xdr:rowOff>114301</xdr:rowOff>
    </xdr:to>
    <xdr:sp macro="" textlink="">
      <xdr:nvSpPr>
        <xdr:cNvPr id="281" name="Texto 12"/>
        <xdr:cNvSpPr txBox="1">
          <a:spLocks noChangeArrowheads="1"/>
        </xdr:cNvSpPr>
      </xdr:nvSpPr>
      <xdr:spPr bwMode="auto">
        <a:xfrm>
          <a:off x="9858374" y="38642926"/>
          <a:ext cx="619125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 6 DE 21</a:t>
          </a:r>
        </a:p>
      </xdr:txBody>
    </xdr:sp>
    <xdr:clientData/>
  </xdr:twoCellAnchor>
  <xdr:twoCellAnchor>
    <xdr:from>
      <xdr:col>15</xdr:col>
      <xdr:colOff>266700</xdr:colOff>
      <xdr:row>726</xdr:row>
      <xdr:rowOff>66675</xdr:rowOff>
    </xdr:from>
    <xdr:to>
      <xdr:col>18</xdr:col>
      <xdr:colOff>190499</xdr:colOff>
      <xdr:row>727</xdr:row>
      <xdr:rowOff>66675</xdr:rowOff>
    </xdr:to>
    <xdr:sp macro="" textlink="">
      <xdr:nvSpPr>
        <xdr:cNvPr id="282" name="Texto 29"/>
        <xdr:cNvSpPr txBox="1">
          <a:spLocks noChangeArrowheads="1"/>
        </xdr:cNvSpPr>
      </xdr:nvSpPr>
      <xdr:spPr bwMode="auto">
        <a:xfrm>
          <a:off x="9363075" y="38423850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05/09/2016</a:t>
          </a:r>
        </a:p>
      </xdr:txBody>
    </xdr:sp>
    <xdr:clientData/>
  </xdr:twoCellAnchor>
  <xdr:twoCellAnchor>
    <xdr:from>
      <xdr:col>1</xdr:col>
      <xdr:colOff>1</xdr:colOff>
      <xdr:row>721</xdr:row>
      <xdr:rowOff>47624</xdr:rowOff>
    </xdr:from>
    <xdr:to>
      <xdr:col>12</xdr:col>
      <xdr:colOff>333375</xdr:colOff>
      <xdr:row>724</xdr:row>
      <xdr:rowOff>152400</xdr:rowOff>
    </xdr:to>
    <xdr:sp macro="" textlink="">
      <xdr:nvSpPr>
        <xdr:cNvPr id="283" name="Texto 27"/>
        <xdr:cNvSpPr txBox="1">
          <a:spLocks noChangeArrowheads="1"/>
        </xdr:cNvSpPr>
      </xdr:nvSpPr>
      <xdr:spPr bwMode="auto">
        <a:xfrm>
          <a:off x="47626" y="37452299"/>
          <a:ext cx="8086724" cy="67627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228601</xdr:colOff>
      <xdr:row>721</xdr:row>
      <xdr:rowOff>38101</xdr:rowOff>
    </xdr:from>
    <xdr:to>
      <xdr:col>18</xdr:col>
      <xdr:colOff>495301</xdr:colOff>
      <xdr:row>724</xdr:row>
      <xdr:rowOff>142875</xdr:rowOff>
    </xdr:to>
    <xdr:pic>
      <xdr:nvPicPr>
        <xdr:cNvPr id="284" name="28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6" y="37442776"/>
          <a:ext cx="2914650" cy="6762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</xdr:colOff>
      <xdr:row>792</xdr:row>
      <xdr:rowOff>129382</xdr:rowOff>
    </xdr:from>
    <xdr:to>
      <xdr:col>4</xdr:col>
      <xdr:colOff>77259</xdr:colOff>
      <xdr:row>795</xdr:row>
      <xdr:rowOff>16935</xdr:rowOff>
    </xdr:to>
    <xdr:sp macro="" textlink="">
      <xdr:nvSpPr>
        <xdr:cNvPr id="285" name="Texto 62"/>
        <xdr:cNvSpPr txBox="1">
          <a:spLocks noChangeArrowheads="1"/>
        </xdr:cNvSpPr>
      </xdr:nvSpPr>
      <xdr:spPr bwMode="auto">
        <a:xfrm>
          <a:off x="114299" y="59003407"/>
          <a:ext cx="242041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1028968</xdr:colOff>
      <xdr:row>795</xdr:row>
      <xdr:rowOff>19050</xdr:rowOff>
    </xdr:from>
    <xdr:to>
      <xdr:col>6</xdr:col>
      <xdr:colOff>428626</xdr:colOff>
      <xdr:row>797</xdr:row>
      <xdr:rowOff>180976</xdr:rowOff>
    </xdr:to>
    <xdr:sp macro="" textlink="">
      <xdr:nvSpPr>
        <xdr:cNvPr id="286" name="Texto 63"/>
        <xdr:cNvSpPr txBox="1">
          <a:spLocks noChangeArrowheads="1"/>
        </xdr:cNvSpPr>
      </xdr:nvSpPr>
      <xdr:spPr bwMode="auto">
        <a:xfrm>
          <a:off x="2029093" y="59464575"/>
          <a:ext cx="2295258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7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7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13</xdr:col>
      <xdr:colOff>292485</xdr:colOff>
      <xdr:row>792</xdr:row>
      <xdr:rowOff>161925</xdr:rowOff>
    </xdr:from>
    <xdr:to>
      <xdr:col>18</xdr:col>
      <xdr:colOff>100395</xdr:colOff>
      <xdr:row>795</xdr:row>
      <xdr:rowOff>16935</xdr:rowOff>
    </xdr:to>
    <xdr:sp macro="" textlink="">
      <xdr:nvSpPr>
        <xdr:cNvPr id="287" name="Texto 39"/>
        <xdr:cNvSpPr txBox="1">
          <a:spLocks noChangeArrowheads="1"/>
        </xdr:cNvSpPr>
      </xdr:nvSpPr>
      <xdr:spPr bwMode="auto">
        <a:xfrm>
          <a:off x="8512560" y="59035950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85725</xdr:colOff>
      <xdr:row>793</xdr:row>
      <xdr:rowOff>16936</xdr:rowOff>
    </xdr:from>
    <xdr:to>
      <xdr:col>10</xdr:col>
      <xdr:colOff>39159</xdr:colOff>
      <xdr:row>795</xdr:row>
      <xdr:rowOff>64560</xdr:rowOff>
    </xdr:to>
    <xdr:sp macro="" textlink="">
      <xdr:nvSpPr>
        <xdr:cNvPr id="288" name="Texto 39"/>
        <xdr:cNvSpPr txBox="1">
          <a:spLocks noChangeArrowheads="1"/>
        </xdr:cNvSpPr>
      </xdr:nvSpPr>
      <xdr:spPr bwMode="auto">
        <a:xfrm>
          <a:off x="3981450" y="59081461"/>
          <a:ext cx="2972859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7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7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601135</xdr:colOff>
      <xdr:row>794</xdr:row>
      <xdr:rowOff>142875</xdr:rowOff>
    </xdr:from>
    <xdr:to>
      <xdr:col>13</xdr:col>
      <xdr:colOff>363010</xdr:colOff>
      <xdr:row>797</xdr:row>
      <xdr:rowOff>161925</xdr:rowOff>
    </xdr:to>
    <xdr:sp macro="" textlink="" fLocksText="0">
      <xdr:nvSpPr>
        <xdr:cNvPr id="289" name="Text Box 14"/>
        <xdr:cNvSpPr txBox="1">
          <a:spLocks noChangeArrowheads="1"/>
        </xdr:cNvSpPr>
      </xdr:nvSpPr>
      <xdr:spPr bwMode="auto">
        <a:xfrm>
          <a:off x="6678085" y="59397900"/>
          <a:ext cx="1905000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</a:t>
          </a: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1007</xdr:row>
      <xdr:rowOff>20495</xdr:rowOff>
    </xdr:from>
    <xdr:to>
      <xdr:col>18</xdr:col>
      <xdr:colOff>399722</xdr:colOff>
      <xdr:row>1007</xdr:row>
      <xdr:rowOff>173087</xdr:rowOff>
    </xdr:to>
    <xdr:sp macro="" textlink="">
      <xdr:nvSpPr>
        <xdr:cNvPr id="290" name="Texto 12"/>
        <xdr:cNvSpPr txBox="1">
          <a:spLocks noChangeArrowheads="1"/>
        </xdr:cNvSpPr>
      </xdr:nvSpPr>
      <xdr:spPr bwMode="auto">
        <a:xfrm>
          <a:off x="10234965" y="113129870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16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76200</xdr:colOff>
      <xdr:row>1005</xdr:row>
      <xdr:rowOff>151041</xdr:rowOff>
    </xdr:from>
    <xdr:to>
      <xdr:col>18</xdr:col>
      <xdr:colOff>342900</xdr:colOff>
      <xdr:row>1006</xdr:row>
      <xdr:rowOff>152401</xdr:rowOff>
    </xdr:to>
    <xdr:sp macro="" textlink="">
      <xdr:nvSpPr>
        <xdr:cNvPr id="291" name="Texto 29"/>
        <xdr:cNvSpPr txBox="1">
          <a:spLocks noChangeArrowheads="1"/>
        </xdr:cNvSpPr>
      </xdr:nvSpPr>
      <xdr:spPr bwMode="auto">
        <a:xfrm>
          <a:off x="9667875" y="112879416"/>
          <a:ext cx="1123950" cy="1918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05/09/2016</a:t>
          </a:r>
        </a:p>
      </xdr:txBody>
    </xdr:sp>
    <xdr:clientData/>
  </xdr:twoCellAnchor>
  <xdr:twoCellAnchor>
    <xdr:from>
      <xdr:col>1</xdr:col>
      <xdr:colOff>76200</xdr:colOff>
      <xdr:row>1001</xdr:row>
      <xdr:rowOff>66675</xdr:rowOff>
    </xdr:from>
    <xdr:to>
      <xdr:col>12</xdr:col>
      <xdr:colOff>361950</xdr:colOff>
      <xdr:row>1004</xdr:row>
      <xdr:rowOff>85725</xdr:rowOff>
    </xdr:to>
    <xdr:sp macro="" textlink="">
      <xdr:nvSpPr>
        <xdr:cNvPr id="292" name="Texto 27"/>
        <xdr:cNvSpPr txBox="1">
          <a:spLocks noChangeArrowheads="1"/>
        </xdr:cNvSpPr>
      </xdr:nvSpPr>
      <xdr:spPr bwMode="auto">
        <a:xfrm>
          <a:off x="123825" y="112033050"/>
          <a:ext cx="8039100" cy="5905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304803</xdr:colOff>
      <xdr:row>1001</xdr:row>
      <xdr:rowOff>57150</xdr:rowOff>
    </xdr:from>
    <xdr:to>
      <xdr:col>18</xdr:col>
      <xdr:colOff>485775</xdr:colOff>
      <xdr:row>1005</xdr:row>
      <xdr:rowOff>0</xdr:rowOff>
    </xdr:to>
    <xdr:pic>
      <xdr:nvPicPr>
        <xdr:cNvPr id="293" name="29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8" y="112023525"/>
          <a:ext cx="2828922" cy="704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485775</xdr:colOff>
      <xdr:row>1094</xdr:row>
      <xdr:rowOff>5557</xdr:rowOff>
    </xdr:from>
    <xdr:to>
      <xdr:col>4</xdr:col>
      <xdr:colOff>257175</xdr:colOff>
      <xdr:row>1096</xdr:row>
      <xdr:rowOff>83610</xdr:rowOff>
    </xdr:to>
    <xdr:sp macro="" textlink="">
      <xdr:nvSpPr>
        <xdr:cNvPr id="294" name="Texto 62"/>
        <xdr:cNvSpPr txBox="1">
          <a:spLocks noChangeArrowheads="1"/>
        </xdr:cNvSpPr>
      </xdr:nvSpPr>
      <xdr:spPr bwMode="auto">
        <a:xfrm>
          <a:off x="533400" y="140346907"/>
          <a:ext cx="218122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2</xdr:col>
      <xdr:colOff>1314717</xdr:colOff>
      <xdr:row>1097</xdr:row>
      <xdr:rowOff>159810</xdr:rowOff>
    </xdr:from>
    <xdr:to>
      <xdr:col>6</xdr:col>
      <xdr:colOff>180182</xdr:colOff>
      <xdr:row>1100</xdr:row>
      <xdr:rowOff>150285</xdr:rowOff>
    </xdr:to>
    <xdr:sp macro="" textlink="">
      <xdr:nvSpPr>
        <xdr:cNvPr id="295" name="Texto 63"/>
        <xdr:cNvSpPr txBox="1">
          <a:spLocks noChangeArrowheads="1"/>
        </xdr:cNvSpPr>
      </xdr:nvSpPr>
      <xdr:spPr bwMode="auto">
        <a:xfrm>
          <a:off x="1000392" y="141072660"/>
          <a:ext cx="3075515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13</xdr:col>
      <xdr:colOff>63885</xdr:colOff>
      <xdr:row>1094</xdr:row>
      <xdr:rowOff>0</xdr:rowOff>
    </xdr:from>
    <xdr:to>
      <xdr:col>17</xdr:col>
      <xdr:colOff>376620</xdr:colOff>
      <xdr:row>1096</xdr:row>
      <xdr:rowOff>45510</xdr:rowOff>
    </xdr:to>
    <xdr:sp macro="" textlink="">
      <xdr:nvSpPr>
        <xdr:cNvPr id="296" name="Texto 39"/>
        <xdr:cNvSpPr txBox="1">
          <a:spLocks noChangeArrowheads="1"/>
        </xdr:cNvSpPr>
      </xdr:nvSpPr>
      <xdr:spPr bwMode="auto">
        <a:xfrm>
          <a:off x="8283960" y="140341350"/>
          <a:ext cx="2103435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4</xdr:col>
      <xdr:colOff>750358</xdr:colOff>
      <xdr:row>1094</xdr:row>
      <xdr:rowOff>35986</xdr:rowOff>
    </xdr:from>
    <xdr:to>
      <xdr:col>9</xdr:col>
      <xdr:colOff>410634</xdr:colOff>
      <xdr:row>1096</xdr:row>
      <xdr:rowOff>83610</xdr:rowOff>
    </xdr:to>
    <xdr:sp macro="" textlink="">
      <xdr:nvSpPr>
        <xdr:cNvPr id="297" name="Texto 39"/>
        <xdr:cNvSpPr txBox="1">
          <a:spLocks noChangeArrowheads="1"/>
        </xdr:cNvSpPr>
      </xdr:nvSpPr>
      <xdr:spPr bwMode="auto">
        <a:xfrm>
          <a:off x="3131608" y="140377336"/>
          <a:ext cx="3355976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134410</xdr:colOff>
      <xdr:row>1097</xdr:row>
      <xdr:rowOff>104776</xdr:rowOff>
    </xdr:from>
    <xdr:to>
      <xdr:col>13</xdr:col>
      <xdr:colOff>229660</xdr:colOff>
      <xdr:row>1100</xdr:row>
      <xdr:rowOff>161926</xdr:rowOff>
    </xdr:to>
    <xdr:sp macro="" textlink="" fLocksText="0">
      <xdr:nvSpPr>
        <xdr:cNvPr id="298" name="Text Box 14"/>
        <xdr:cNvSpPr txBox="1">
          <a:spLocks noChangeArrowheads="1"/>
        </xdr:cNvSpPr>
      </xdr:nvSpPr>
      <xdr:spPr bwMode="auto">
        <a:xfrm>
          <a:off x="6211360" y="141017626"/>
          <a:ext cx="2238375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266699</xdr:colOff>
      <xdr:row>754</xdr:row>
      <xdr:rowOff>95251</xdr:rowOff>
    </xdr:from>
    <xdr:to>
      <xdr:col>18</xdr:col>
      <xdr:colOff>28574</xdr:colOff>
      <xdr:row>755</xdr:row>
      <xdr:rowOff>114301</xdr:rowOff>
    </xdr:to>
    <xdr:sp macro="" textlink="">
      <xdr:nvSpPr>
        <xdr:cNvPr id="299" name="Texto 12"/>
        <xdr:cNvSpPr txBox="1">
          <a:spLocks noChangeArrowheads="1"/>
        </xdr:cNvSpPr>
      </xdr:nvSpPr>
      <xdr:spPr bwMode="auto">
        <a:xfrm>
          <a:off x="9858374" y="46043851"/>
          <a:ext cx="619125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 7 DE  21</a:t>
          </a:r>
        </a:p>
      </xdr:txBody>
    </xdr:sp>
    <xdr:clientData/>
  </xdr:twoCellAnchor>
  <xdr:twoCellAnchor>
    <xdr:from>
      <xdr:col>15</xdr:col>
      <xdr:colOff>266700</xdr:colOff>
      <xdr:row>753</xdr:row>
      <xdr:rowOff>66675</xdr:rowOff>
    </xdr:from>
    <xdr:to>
      <xdr:col>18</xdr:col>
      <xdr:colOff>190499</xdr:colOff>
      <xdr:row>754</xdr:row>
      <xdr:rowOff>66675</xdr:rowOff>
    </xdr:to>
    <xdr:sp macro="" textlink="">
      <xdr:nvSpPr>
        <xdr:cNvPr id="300" name="Texto 29"/>
        <xdr:cNvSpPr txBox="1">
          <a:spLocks noChangeArrowheads="1"/>
        </xdr:cNvSpPr>
      </xdr:nvSpPr>
      <xdr:spPr bwMode="auto">
        <a:xfrm>
          <a:off x="9363075" y="45824775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05/09/2016</a:t>
          </a:r>
        </a:p>
      </xdr:txBody>
    </xdr:sp>
    <xdr:clientData/>
  </xdr:twoCellAnchor>
  <xdr:twoCellAnchor>
    <xdr:from>
      <xdr:col>1</xdr:col>
      <xdr:colOff>1</xdr:colOff>
      <xdr:row>748</xdr:row>
      <xdr:rowOff>47624</xdr:rowOff>
    </xdr:from>
    <xdr:to>
      <xdr:col>12</xdr:col>
      <xdr:colOff>333375</xdr:colOff>
      <xdr:row>751</xdr:row>
      <xdr:rowOff>152400</xdr:rowOff>
    </xdr:to>
    <xdr:sp macro="" textlink="">
      <xdr:nvSpPr>
        <xdr:cNvPr id="301" name="Texto 27"/>
        <xdr:cNvSpPr txBox="1">
          <a:spLocks noChangeArrowheads="1"/>
        </xdr:cNvSpPr>
      </xdr:nvSpPr>
      <xdr:spPr bwMode="auto">
        <a:xfrm>
          <a:off x="47626" y="44853224"/>
          <a:ext cx="8086724" cy="67627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266700</xdr:colOff>
      <xdr:row>748</xdr:row>
      <xdr:rowOff>9526</xdr:rowOff>
    </xdr:from>
    <xdr:to>
      <xdr:col>18</xdr:col>
      <xdr:colOff>523875</xdr:colOff>
      <xdr:row>751</xdr:row>
      <xdr:rowOff>114300</xdr:rowOff>
    </xdr:to>
    <xdr:pic>
      <xdr:nvPicPr>
        <xdr:cNvPr id="302" name="30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44815126"/>
          <a:ext cx="2905125" cy="6762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400049</xdr:colOff>
      <xdr:row>738</xdr:row>
      <xdr:rowOff>91282</xdr:rowOff>
    </xdr:from>
    <xdr:to>
      <xdr:col>4</xdr:col>
      <xdr:colOff>410634</xdr:colOff>
      <xdr:row>740</xdr:row>
      <xdr:rowOff>169335</xdr:rowOff>
    </xdr:to>
    <xdr:sp macro="" textlink="">
      <xdr:nvSpPr>
        <xdr:cNvPr id="303" name="Texto 62"/>
        <xdr:cNvSpPr txBox="1">
          <a:spLocks noChangeArrowheads="1"/>
        </xdr:cNvSpPr>
      </xdr:nvSpPr>
      <xdr:spPr bwMode="auto">
        <a:xfrm>
          <a:off x="447674" y="42991882"/>
          <a:ext cx="242041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1200418</xdr:colOff>
      <xdr:row>744</xdr:row>
      <xdr:rowOff>0</xdr:rowOff>
    </xdr:from>
    <xdr:to>
      <xdr:col>7</xdr:col>
      <xdr:colOff>180975</xdr:colOff>
      <xdr:row>746</xdr:row>
      <xdr:rowOff>161926</xdr:rowOff>
    </xdr:to>
    <xdr:sp macro="" textlink="">
      <xdr:nvSpPr>
        <xdr:cNvPr id="304" name="Texto 63"/>
        <xdr:cNvSpPr txBox="1">
          <a:spLocks noChangeArrowheads="1"/>
        </xdr:cNvSpPr>
      </xdr:nvSpPr>
      <xdr:spPr bwMode="auto">
        <a:xfrm>
          <a:off x="2200543" y="44043600"/>
          <a:ext cx="2561957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54360</xdr:colOff>
      <xdr:row>738</xdr:row>
      <xdr:rowOff>28575</xdr:rowOff>
    </xdr:from>
    <xdr:to>
      <xdr:col>18</xdr:col>
      <xdr:colOff>367095</xdr:colOff>
      <xdr:row>740</xdr:row>
      <xdr:rowOff>74085</xdr:rowOff>
    </xdr:to>
    <xdr:sp macro="" textlink="">
      <xdr:nvSpPr>
        <xdr:cNvPr id="305" name="Texto 39"/>
        <xdr:cNvSpPr txBox="1">
          <a:spLocks noChangeArrowheads="1"/>
        </xdr:cNvSpPr>
      </xdr:nvSpPr>
      <xdr:spPr bwMode="auto">
        <a:xfrm>
          <a:off x="8779260" y="42929175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400050</xdr:colOff>
      <xdr:row>738</xdr:row>
      <xdr:rowOff>112186</xdr:rowOff>
    </xdr:from>
    <xdr:to>
      <xdr:col>10</xdr:col>
      <xdr:colOff>353484</xdr:colOff>
      <xdr:row>740</xdr:row>
      <xdr:rowOff>159810</xdr:rowOff>
    </xdr:to>
    <xdr:sp macro="" textlink="">
      <xdr:nvSpPr>
        <xdr:cNvPr id="306" name="Texto 39"/>
        <xdr:cNvSpPr txBox="1">
          <a:spLocks noChangeArrowheads="1"/>
        </xdr:cNvSpPr>
      </xdr:nvSpPr>
      <xdr:spPr bwMode="auto">
        <a:xfrm>
          <a:off x="4295775" y="43012786"/>
          <a:ext cx="2972859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48685</xdr:colOff>
      <xdr:row>743</xdr:row>
      <xdr:rowOff>104777</xdr:rowOff>
    </xdr:from>
    <xdr:to>
      <xdr:col>14</xdr:col>
      <xdr:colOff>143935</xdr:colOff>
      <xdr:row>746</xdr:row>
      <xdr:rowOff>133351</xdr:rowOff>
    </xdr:to>
    <xdr:sp macro="" textlink="" fLocksText="0">
      <xdr:nvSpPr>
        <xdr:cNvPr id="307" name="Text Box 14"/>
        <xdr:cNvSpPr txBox="1">
          <a:spLocks noChangeArrowheads="1"/>
        </xdr:cNvSpPr>
      </xdr:nvSpPr>
      <xdr:spPr bwMode="auto">
        <a:xfrm>
          <a:off x="6963835" y="43957877"/>
          <a:ext cx="1905000" cy="600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918</xdr:row>
      <xdr:rowOff>20495</xdr:rowOff>
    </xdr:from>
    <xdr:to>
      <xdr:col>18</xdr:col>
      <xdr:colOff>399722</xdr:colOff>
      <xdr:row>918</xdr:row>
      <xdr:rowOff>173087</xdr:rowOff>
    </xdr:to>
    <xdr:sp macro="" textlink="">
      <xdr:nvSpPr>
        <xdr:cNvPr id="308" name="Texto 12"/>
        <xdr:cNvSpPr txBox="1">
          <a:spLocks noChangeArrowheads="1"/>
        </xdr:cNvSpPr>
      </xdr:nvSpPr>
      <xdr:spPr bwMode="auto">
        <a:xfrm>
          <a:off x="10234965" y="90765170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13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409575</xdr:colOff>
      <xdr:row>916</xdr:row>
      <xdr:rowOff>122465</xdr:rowOff>
    </xdr:from>
    <xdr:to>
      <xdr:col>18</xdr:col>
      <xdr:colOff>352425</xdr:colOff>
      <xdr:row>918</xdr:row>
      <xdr:rowOff>9525</xdr:rowOff>
    </xdr:to>
    <xdr:sp macro="" textlink="">
      <xdr:nvSpPr>
        <xdr:cNvPr id="309" name="Texto 29"/>
        <xdr:cNvSpPr txBox="1">
          <a:spLocks noChangeArrowheads="1"/>
        </xdr:cNvSpPr>
      </xdr:nvSpPr>
      <xdr:spPr bwMode="auto">
        <a:xfrm>
          <a:off x="9505950" y="90486140"/>
          <a:ext cx="1295400" cy="2680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   FECHA: 05/09/2016</a:t>
          </a:r>
        </a:p>
      </xdr:txBody>
    </xdr:sp>
    <xdr:clientData/>
  </xdr:twoCellAnchor>
  <xdr:twoCellAnchor>
    <xdr:from>
      <xdr:col>0</xdr:col>
      <xdr:colOff>133351</xdr:colOff>
      <xdr:row>912</xdr:row>
      <xdr:rowOff>28576</xdr:rowOff>
    </xdr:from>
    <xdr:to>
      <xdr:col>12</xdr:col>
      <xdr:colOff>228600</xdr:colOff>
      <xdr:row>915</xdr:row>
      <xdr:rowOff>123826</xdr:rowOff>
    </xdr:to>
    <xdr:sp macro="" textlink="">
      <xdr:nvSpPr>
        <xdr:cNvPr id="310" name="Texto 27"/>
        <xdr:cNvSpPr txBox="1">
          <a:spLocks noChangeArrowheads="1"/>
        </xdr:cNvSpPr>
      </xdr:nvSpPr>
      <xdr:spPr bwMode="auto">
        <a:xfrm>
          <a:off x="47626" y="89630251"/>
          <a:ext cx="7981949" cy="6667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219075</xdr:colOff>
      <xdr:row>912</xdr:row>
      <xdr:rowOff>28575</xdr:rowOff>
    </xdr:from>
    <xdr:to>
      <xdr:col>19</xdr:col>
      <xdr:colOff>0</xdr:colOff>
      <xdr:row>915</xdr:row>
      <xdr:rowOff>152400</xdr:rowOff>
    </xdr:to>
    <xdr:pic>
      <xdr:nvPicPr>
        <xdr:cNvPr id="311" name="31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89630250"/>
          <a:ext cx="2962275" cy="6953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85725</xdr:colOff>
      <xdr:row>903</xdr:row>
      <xdr:rowOff>1</xdr:rowOff>
    </xdr:from>
    <xdr:to>
      <xdr:col>4</xdr:col>
      <xdr:colOff>382060</xdr:colOff>
      <xdr:row>905</xdr:row>
      <xdr:rowOff>19050</xdr:rowOff>
    </xdr:to>
    <xdr:sp macro="" textlink="">
      <xdr:nvSpPr>
        <xdr:cNvPr id="312" name="Texto 62"/>
        <xdr:cNvSpPr txBox="1">
          <a:spLocks noChangeArrowheads="1"/>
        </xdr:cNvSpPr>
      </xdr:nvSpPr>
      <xdr:spPr bwMode="auto">
        <a:xfrm>
          <a:off x="133350" y="87887176"/>
          <a:ext cx="2706160" cy="400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1286141</xdr:colOff>
      <xdr:row>908</xdr:row>
      <xdr:rowOff>114300</xdr:rowOff>
    </xdr:from>
    <xdr:to>
      <xdr:col>7</xdr:col>
      <xdr:colOff>276224</xdr:colOff>
      <xdr:row>911</xdr:row>
      <xdr:rowOff>180976</xdr:rowOff>
    </xdr:to>
    <xdr:sp macro="" textlink="">
      <xdr:nvSpPr>
        <xdr:cNvPr id="313" name="Texto 63"/>
        <xdr:cNvSpPr txBox="1">
          <a:spLocks noChangeArrowheads="1"/>
        </xdr:cNvSpPr>
      </xdr:nvSpPr>
      <xdr:spPr bwMode="auto">
        <a:xfrm>
          <a:off x="2286266" y="88953975"/>
          <a:ext cx="2571483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903</xdr:row>
      <xdr:rowOff>0</xdr:rowOff>
    </xdr:from>
    <xdr:to>
      <xdr:col>18</xdr:col>
      <xdr:colOff>376620</xdr:colOff>
      <xdr:row>905</xdr:row>
      <xdr:rowOff>47626</xdr:rowOff>
    </xdr:to>
    <xdr:sp macro="" textlink="">
      <xdr:nvSpPr>
        <xdr:cNvPr id="314" name="Texto 39"/>
        <xdr:cNvSpPr txBox="1">
          <a:spLocks noChangeArrowheads="1"/>
        </xdr:cNvSpPr>
      </xdr:nvSpPr>
      <xdr:spPr bwMode="auto">
        <a:xfrm>
          <a:off x="8788785" y="87887175"/>
          <a:ext cx="2036760" cy="42862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695325</xdr:colOff>
      <xdr:row>903</xdr:row>
      <xdr:rowOff>16937</xdr:rowOff>
    </xdr:from>
    <xdr:to>
      <xdr:col>10</xdr:col>
      <xdr:colOff>209551</xdr:colOff>
      <xdr:row>905</xdr:row>
      <xdr:rowOff>76200</xdr:rowOff>
    </xdr:to>
    <xdr:sp macro="" textlink="">
      <xdr:nvSpPr>
        <xdr:cNvPr id="315" name="Texto 39"/>
        <xdr:cNvSpPr txBox="1">
          <a:spLocks noChangeArrowheads="1"/>
        </xdr:cNvSpPr>
      </xdr:nvSpPr>
      <xdr:spPr bwMode="auto">
        <a:xfrm>
          <a:off x="4581525" y="87904112"/>
          <a:ext cx="2543176" cy="440263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744010</xdr:colOff>
      <xdr:row>908</xdr:row>
      <xdr:rowOff>19051</xdr:rowOff>
    </xdr:from>
    <xdr:to>
      <xdr:col>14</xdr:col>
      <xdr:colOff>86785</xdr:colOff>
      <xdr:row>911</xdr:row>
      <xdr:rowOff>114300</xdr:rowOff>
    </xdr:to>
    <xdr:sp macro="" textlink="" fLocksText="0">
      <xdr:nvSpPr>
        <xdr:cNvPr id="316" name="Text Box 14"/>
        <xdr:cNvSpPr txBox="1">
          <a:spLocks noChangeArrowheads="1"/>
        </xdr:cNvSpPr>
      </xdr:nvSpPr>
      <xdr:spPr bwMode="auto">
        <a:xfrm>
          <a:off x="6820960" y="88858726"/>
          <a:ext cx="1990725" cy="666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1031</xdr:row>
      <xdr:rowOff>20495</xdr:rowOff>
    </xdr:from>
    <xdr:to>
      <xdr:col>18</xdr:col>
      <xdr:colOff>399722</xdr:colOff>
      <xdr:row>1031</xdr:row>
      <xdr:rowOff>173087</xdr:rowOff>
    </xdr:to>
    <xdr:sp macro="" textlink="">
      <xdr:nvSpPr>
        <xdr:cNvPr id="317" name="Texto 12"/>
        <xdr:cNvSpPr txBox="1">
          <a:spLocks noChangeArrowheads="1"/>
        </xdr:cNvSpPr>
      </xdr:nvSpPr>
      <xdr:spPr bwMode="auto">
        <a:xfrm>
          <a:off x="10234965" y="120378395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17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76200</xdr:colOff>
      <xdr:row>1029</xdr:row>
      <xdr:rowOff>151041</xdr:rowOff>
    </xdr:from>
    <xdr:to>
      <xdr:col>18</xdr:col>
      <xdr:colOff>342900</xdr:colOff>
      <xdr:row>1030</xdr:row>
      <xdr:rowOff>152401</xdr:rowOff>
    </xdr:to>
    <xdr:sp macro="" textlink="">
      <xdr:nvSpPr>
        <xdr:cNvPr id="318" name="Texto 29"/>
        <xdr:cNvSpPr txBox="1">
          <a:spLocks noChangeArrowheads="1"/>
        </xdr:cNvSpPr>
      </xdr:nvSpPr>
      <xdr:spPr bwMode="auto">
        <a:xfrm>
          <a:off x="9667875" y="120127941"/>
          <a:ext cx="1123950" cy="1918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05/09/2016</a:t>
          </a:r>
        </a:p>
      </xdr:txBody>
    </xdr:sp>
    <xdr:clientData/>
  </xdr:twoCellAnchor>
  <xdr:twoCellAnchor>
    <xdr:from>
      <xdr:col>0</xdr:col>
      <xdr:colOff>247650</xdr:colOff>
      <xdr:row>1024</xdr:row>
      <xdr:rowOff>28575</xdr:rowOff>
    </xdr:from>
    <xdr:to>
      <xdr:col>12</xdr:col>
      <xdr:colOff>276225</xdr:colOff>
      <xdr:row>1028</xdr:row>
      <xdr:rowOff>123825</xdr:rowOff>
    </xdr:to>
    <xdr:sp macro="" textlink="">
      <xdr:nvSpPr>
        <xdr:cNvPr id="319" name="Texto 27"/>
        <xdr:cNvSpPr txBox="1">
          <a:spLocks noChangeArrowheads="1"/>
        </xdr:cNvSpPr>
      </xdr:nvSpPr>
      <xdr:spPr bwMode="auto">
        <a:xfrm>
          <a:off x="47625" y="119052975"/>
          <a:ext cx="8029575" cy="8572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381003</xdr:colOff>
      <xdr:row>1024</xdr:row>
      <xdr:rowOff>47625</xdr:rowOff>
    </xdr:from>
    <xdr:to>
      <xdr:col>18</xdr:col>
      <xdr:colOff>485775</xdr:colOff>
      <xdr:row>1027</xdr:row>
      <xdr:rowOff>180975</xdr:rowOff>
    </xdr:to>
    <xdr:pic>
      <xdr:nvPicPr>
        <xdr:cNvPr id="320" name="319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8" y="119072025"/>
          <a:ext cx="2752722" cy="704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1018</xdr:row>
      <xdr:rowOff>24607</xdr:rowOff>
    </xdr:from>
    <xdr:to>
      <xdr:col>4</xdr:col>
      <xdr:colOff>324910</xdr:colOff>
      <xdr:row>1020</xdr:row>
      <xdr:rowOff>102660</xdr:rowOff>
    </xdr:to>
    <xdr:sp macro="" textlink="">
      <xdr:nvSpPr>
        <xdr:cNvPr id="321" name="Texto 62"/>
        <xdr:cNvSpPr txBox="1">
          <a:spLocks noChangeArrowheads="1"/>
        </xdr:cNvSpPr>
      </xdr:nvSpPr>
      <xdr:spPr bwMode="auto">
        <a:xfrm>
          <a:off x="47625" y="117906007"/>
          <a:ext cx="273473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1314717</xdr:colOff>
      <xdr:row>1021</xdr:row>
      <xdr:rowOff>0</xdr:rowOff>
    </xdr:from>
    <xdr:to>
      <xdr:col>7</xdr:col>
      <xdr:colOff>180182</xdr:colOff>
      <xdr:row>1023</xdr:row>
      <xdr:rowOff>150285</xdr:rowOff>
    </xdr:to>
    <xdr:sp macro="" textlink="">
      <xdr:nvSpPr>
        <xdr:cNvPr id="322" name="Texto 63"/>
        <xdr:cNvSpPr txBox="1">
          <a:spLocks noChangeArrowheads="1"/>
        </xdr:cNvSpPr>
      </xdr:nvSpPr>
      <xdr:spPr bwMode="auto">
        <a:xfrm>
          <a:off x="2314842" y="118452900"/>
          <a:ext cx="2446865" cy="5312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1018</xdr:row>
      <xdr:rowOff>0</xdr:rowOff>
    </xdr:from>
    <xdr:to>
      <xdr:col>18</xdr:col>
      <xdr:colOff>376620</xdr:colOff>
      <xdr:row>1020</xdr:row>
      <xdr:rowOff>45510</xdr:rowOff>
    </xdr:to>
    <xdr:sp macro="" textlink="">
      <xdr:nvSpPr>
        <xdr:cNvPr id="323" name="Texto 39"/>
        <xdr:cNvSpPr txBox="1">
          <a:spLocks noChangeArrowheads="1"/>
        </xdr:cNvSpPr>
      </xdr:nvSpPr>
      <xdr:spPr bwMode="auto">
        <a:xfrm>
          <a:off x="8788785" y="117881400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750358</xdr:colOff>
      <xdr:row>1018</xdr:row>
      <xdr:rowOff>35986</xdr:rowOff>
    </xdr:from>
    <xdr:to>
      <xdr:col>10</xdr:col>
      <xdr:colOff>410634</xdr:colOff>
      <xdr:row>1020</xdr:row>
      <xdr:rowOff>83610</xdr:rowOff>
    </xdr:to>
    <xdr:sp macro="" textlink="">
      <xdr:nvSpPr>
        <xdr:cNvPr id="324" name="Texto 39"/>
        <xdr:cNvSpPr txBox="1">
          <a:spLocks noChangeArrowheads="1"/>
        </xdr:cNvSpPr>
      </xdr:nvSpPr>
      <xdr:spPr bwMode="auto">
        <a:xfrm>
          <a:off x="3884083" y="117917386"/>
          <a:ext cx="344170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96310</xdr:colOff>
      <xdr:row>1020</xdr:row>
      <xdr:rowOff>76201</xdr:rowOff>
    </xdr:from>
    <xdr:to>
      <xdr:col>14</xdr:col>
      <xdr:colOff>191560</xdr:colOff>
      <xdr:row>1023</xdr:row>
      <xdr:rowOff>123825</xdr:rowOff>
    </xdr:to>
    <xdr:sp macro="" textlink="" fLocksText="0">
      <xdr:nvSpPr>
        <xdr:cNvPr id="325" name="Text Box 14"/>
        <xdr:cNvSpPr txBox="1">
          <a:spLocks noChangeArrowheads="1"/>
        </xdr:cNvSpPr>
      </xdr:nvSpPr>
      <xdr:spPr bwMode="auto">
        <a:xfrm>
          <a:off x="7011460" y="118338601"/>
          <a:ext cx="1905000" cy="619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276225</xdr:colOff>
      <xdr:row>668</xdr:row>
      <xdr:rowOff>47625</xdr:rowOff>
    </xdr:from>
    <xdr:to>
      <xdr:col>18</xdr:col>
      <xdr:colOff>146957</xdr:colOff>
      <xdr:row>669</xdr:row>
      <xdr:rowOff>19242</xdr:rowOff>
    </xdr:to>
    <xdr:sp macro="" textlink="">
      <xdr:nvSpPr>
        <xdr:cNvPr id="326" name="Texto 12"/>
        <xdr:cNvSpPr txBox="1">
          <a:spLocks noChangeArrowheads="1"/>
        </xdr:cNvSpPr>
      </xdr:nvSpPr>
      <xdr:spPr bwMode="auto">
        <a:xfrm>
          <a:off x="9867900" y="23860125"/>
          <a:ext cx="727982" cy="16211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ysClr val="windowText" lastClr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ysClr val="windowText" lastClr="000000"/>
              </a:solidFill>
              <a:latin typeface="+mn-lt"/>
              <a:cs typeface="Times New Roman"/>
            </a:rPr>
            <a:t> 4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15</xdr:col>
      <xdr:colOff>200025</xdr:colOff>
      <xdr:row>667</xdr:row>
      <xdr:rowOff>28574</xdr:rowOff>
    </xdr:from>
    <xdr:to>
      <xdr:col>18</xdr:col>
      <xdr:colOff>190499</xdr:colOff>
      <xdr:row>667</xdr:row>
      <xdr:rowOff>161925</xdr:rowOff>
    </xdr:to>
    <xdr:sp macro="" textlink="">
      <xdr:nvSpPr>
        <xdr:cNvPr id="327" name="Texto 29"/>
        <xdr:cNvSpPr txBox="1">
          <a:spLocks noChangeArrowheads="1"/>
        </xdr:cNvSpPr>
      </xdr:nvSpPr>
      <xdr:spPr bwMode="auto">
        <a:xfrm>
          <a:off x="9296400" y="23650574"/>
          <a:ext cx="1343024" cy="13335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05/09/2016</a:t>
          </a:r>
        </a:p>
      </xdr:txBody>
    </xdr:sp>
    <xdr:clientData/>
  </xdr:twoCellAnchor>
  <xdr:twoCellAnchor>
    <xdr:from>
      <xdr:col>0</xdr:col>
      <xdr:colOff>76200</xdr:colOff>
      <xdr:row>661</xdr:row>
      <xdr:rowOff>66675</xdr:rowOff>
    </xdr:from>
    <xdr:to>
      <xdr:col>12</xdr:col>
      <xdr:colOff>104775</xdr:colOff>
      <xdr:row>664</xdr:row>
      <xdr:rowOff>152400</xdr:rowOff>
    </xdr:to>
    <xdr:sp macro="" textlink="">
      <xdr:nvSpPr>
        <xdr:cNvPr id="328" name="Texto 27"/>
        <xdr:cNvSpPr txBox="1">
          <a:spLocks noChangeArrowheads="1"/>
        </xdr:cNvSpPr>
      </xdr:nvSpPr>
      <xdr:spPr bwMode="auto">
        <a:xfrm>
          <a:off x="47625" y="22545675"/>
          <a:ext cx="7858125" cy="65722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19051</xdr:colOff>
      <xdr:row>661</xdr:row>
      <xdr:rowOff>76201</xdr:rowOff>
    </xdr:from>
    <xdr:to>
      <xdr:col>18</xdr:col>
      <xdr:colOff>495301</xdr:colOff>
      <xdr:row>665</xdr:row>
      <xdr:rowOff>1</xdr:rowOff>
    </xdr:to>
    <xdr:pic>
      <xdr:nvPicPr>
        <xdr:cNvPr id="329" name="328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6" y="22555201"/>
          <a:ext cx="3124200" cy="6858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76200</xdr:colOff>
      <xdr:row>680</xdr:row>
      <xdr:rowOff>123826</xdr:rowOff>
    </xdr:from>
    <xdr:to>
      <xdr:col>4</xdr:col>
      <xdr:colOff>401110</xdr:colOff>
      <xdr:row>683</xdr:row>
      <xdr:rowOff>47626</xdr:rowOff>
    </xdr:to>
    <xdr:sp macro="" textlink="">
      <xdr:nvSpPr>
        <xdr:cNvPr id="330" name="Texto 62"/>
        <xdr:cNvSpPr txBox="1">
          <a:spLocks noChangeArrowheads="1"/>
        </xdr:cNvSpPr>
      </xdr:nvSpPr>
      <xdr:spPr bwMode="auto">
        <a:xfrm>
          <a:off x="123825" y="27784426"/>
          <a:ext cx="2734735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1343292</xdr:colOff>
      <xdr:row>685</xdr:row>
      <xdr:rowOff>173304</xdr:rowOff>
    </xdr:from>
    <xdr:to>
      <xdr:col>7</xdr:col>
      <xdr:colOff>257175</xdr:colOff>
      <xdr:row>688</xdr:row>
      <xdr:rowOff>152400</xdr:rowOff>
    </xdr:to>
    <xdr:sp macro="" textlink="">
      <xdr:nvSpPr>
        <xdr:cNvPr id="331" name="Texto 63"/>
        <xdr:cNvSpPr txBox="1">
          <a:spLocks noChangeArrowheads="1"/>
        </xdr:cNvSpPr>
      </xdr:nvSpPr>
      <xdr:spPr bwMode="auto">
        <a:xfrm>
          <a:off x="2343417" y="28786404"/>
          <a:ext cx="2495283" cy="5505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Y SOCIAL </a:t>
          </a:r>
        </a:p>
      </xdr:txBody>
    </xdr:sp>
    <xdr:clientData/>
  </xdr:twoCellAnchor>
  <xdr:twoCellAnchor>
    <xdr:from>
      <xdr:col>14</xdr:col>
      <xdr:colOff>35310</xdr:colOff>
      <xdr:row>680</xdr:row>
      <xdr:rowOff>80168</xdr:rowOff>
    </xdr:from>
    <xdr:to>
      <xdr:col>18</xdr:col>
      <xdr:colOff>348045</xdr:colOff>
      <xdr:row>682</xdr:row>
      <xdr:rowOff>180975</xdr:rowOff>
    </xdr:to>
    <xdr:sp macro="" textlink="">
      <xdr:nvSpPr>
        <xdr:cNvPr id="332" name="Texto 39"/>
        <xdr:cNvSpPr txBox="1">
          <a:spLocks noChangeArrowheads="1"/>
        </xdr:cNvSpPr>
      </xdr:nvSpPr>
      <xdr:spPr bwMode="auto">
        <a:xfrm>
          <a:off x="8760210" y="27740768"/>
          <a:ext cx="2036760" cy="48180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369358</xdr:colOff>
      <xdr:row>680</xdr:row>
      <xdr:rowOff>116154</xdr:rowOff>
    </xdr:from>
    <xdr:to>
      <xdr:col>11</xdr:col>
      <xdr:colOff>38100</xdr:colOff>
      <xdr:row>683</xdr:row>
      <xdr:rowOff>19050</xdr:rowOff>
    </xdr:to>
    <xdr:sp macro="" textlink="">
      <xdr:nvSpPr>
        <xdr:cNvPr id="333" name="Texto 39"/>
        <xdr:cNvSpPr txBox="1">
          <a:spLocks noChangeArrowheads="1"/>
        </xdr:cNvSpPr>
      </xdr:nvSpPr>
      <xdr:spPr bwMode="auto">
        <a:xfrm>
          <a:off x="4265083" y="27776754"/>
          <a:ext cx="3269192" cy="47439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67735</xdr:colOff>
      <xdr:row>686</xdr:row>
      <xdr:rowOff>59003</xdr:rowOff>
    </xdr:from>
    <xdr:to>
      <xdr:col>14</xdr:col>
      <xdr:colOff>162985</xdr:colOff>
      <xdr:row>688</xdr:row>
      <xdr:rowOff>161925</xdr:rowOff>
    </xdr:to>
    <xdr:sp macro="" textlink="" fLocksText="0">
      <xdr:nvSpPr>
        <xdr:cNvPr id="334" name="Text Box 14"/>
        <xdr:cNvSpPr txBox="1">
          <a:spLocks noChangeArrowheads="1"/>
        </xdr:cNvSpPr>
      </xdr:nvSpPr>
      <xdr:spPr bwMode="auto">
        <a:xfrm>
          <a:off x="6982885" y="28862603"/>
          <a:ext cx="1905000" cy="4839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400049</xdr:colOff>
      <xdr:row>766</xdr:row>
      <xdr:rowOff>91282</xdr:rowOff>
    </xdr:from>
    <xdr:to>
      <xdr:col>4</xdr:col>
      <xdr:colOff>410634</xdr:colOff>
      <xdr:row>768</xdr:row>
      <xdr:rowOff>169335</xdr:rowOff>
    </xdr:to>
    <xdr:sp macro="" textlink="">
      <xdr:nvSpPr>
        <xdr:cNvPr id="335" name="Texto 62"/>
        <xdr:cNvSpPr txBox="1">
          <a:spLocks noChangeArrowheads="1"/>
        </xdr:cNvSpPr>
      </xdr:nvSpPr>
      <xdr:spPr bwMode="auto">
        <a:xfrm>
          <a:off x="447674" y="51050032"/>
          <a:ext cx="242041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1200418</xdr:colOff>
      <xdr:row>771</xdr:row>
      <xdr:rowOff>0</xdr:rowOff>
    </xdr:from>
    <xdr:to>
      <xdr:col>7</xdr:col>
      <xdr:colOff>180975</xdr:colOff>
      <xdr:row>773</xdr:row>
      <xdr:rowOff>161926</xdr:rowOff>
    </xdr:to>
    <xdr:sp macro="" textlink="">
      <xdr:nvSpPr>
        <xdr:cNvPr id="336" name="Texto 63"/>
        <xdr:cNvSpPr txBox="1">
          <a:spLocks noChangeArrowheads="1"/>
        </xdr:cNvSpPr>
      </xdr:nvSpPr>
      <xdr:spPr bwMode="auto">
        <a:xfrm>
          <a:off x="2200543" y="51844575"/>
          <a:ext cx="2561957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54360</xdr:colOff>
      <xdr:row>766</xdr:row>
      <xdr:rowOff>28575</xdr:rowOff>
    </xdr:from>
    <xdr:to>
      <xdr:col>18</xdr:col>
      <xdr:colOff>367095</xdr:colOff>
      <xdr:row>768</xdr:row>
      <xdr:rowOff>74085</xdr:rowOff>
    </xdr:to>
    <xdr:sp macro="" textlink="">
      <xdr:nvSpPr>
        <xdr:cNvPr id="337" name="Texto 39"/>
        <xdr:cNvSpPr txBox="1">
          <a:spLocks noChangeArrowheads="1"/>
        </xdr:cNvSpPr>
      </xdr:nvSpPr>
      <xdr:spPr bwMode="auto">
        <a:xfrm>
          <a:off x="8779260" y="50987325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400050</xdr:colOff>
      <xdr:row>766</xdr:row>
      <xdr:rowOff>112186</xdr:rowOff>
    </xdr:from>
    <xdr:to>
      <xdr:col>10</xdr:col>
      <xdr:colOff>353484</xdr:colOff>
      <xdr:row>768</xdr:row>
      <xdr:rowOff>159810</xdr:rowOff>
    </xdr:to>
    <xdr:sp macro="" textlink="">
      <xdr:nvSpPr>
        <xdr:cNvPr id="338" name="Texto 39"/>
        <xdr:cNvSpPr txBox="1">
          <a:spLocks noChangeArrowheads="1"/>
        </xdr:cNvSpPr>
      </xdr:nvSpPr>
      <xdr:spPr bwMode="auto">
        <a:xfrm>
          <a:off x="4295775" y="51070936"/>
          <a:ext cx="2972859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48685</xdr:colOff>
      <xdr:row>770</xdr:row>
      <xdr:rowOff>104777</xdr:rowOff>
    </xdr:from>
    <xdr:to>
      <xdr:col>14</xdr:col>
      <xdr:colOff>143935</xdr:colOff>
      <xdr:row>773</xdr:row>
      <xdr:rowOff>133351</xdr:rowOff>
    </xdr:to>
    <xdr:sp macro="" textlink="" fLocksText="0">
      <xdr:nvSpPr>
        <xdr:cNvPr id="339" name="Text Box 14"/>
        <xdr:cNvSpPr txBox="1">
          <a:spLocks noChangeArrowheads="1"/>
        </xdr:cNvSpPr>
      </xdr:nvSpPr>
      <xdr:spPr bwMode="auto">
        <a:xfrm>
          <a:off x="6963835" y="51758852"/>
          <a:ext cx="1905000" cy="600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266699</xdr:colOff>
      <xdr:row>780</xdr:row>
      <xdr:rowOff>95251</xdr:rowOff>
    </xdr:from>
    <xdr:to>
      <xdr:col>18</xdr:col>
      <xdr:colOff>28574</xdr:colOff>
      <xdr:row>781</xdr:row>
      <xdr:rowOff>114301</xdr:rowOff>
    </xdr:to>
    <xdr:sp macro="" textlink="">
      <xdr:nvSpPr>
        <xdr:cNvPr id="340" name="Texto 12"/>
        <xdr:cNvSpPr txBox="1">
          <a:spLocks noChangeArrowheads="1"/>
        </xdr:cNvSpPr>
      </xdr:nvSpPr>
      <xdr:spPr bwMode="auto">
        <a:xfrm>
          <a:off x="9858374" y="53654326"/>
          <a:ext cx="619125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 8 DE 21</a:t>
          </a:r>
        </a:p>
      </xdr:txBody>
    </xdr:sp>
    <xdr:clientData/>
  </xdr:twoCellAnchor>
  <xdr:twoCellAnchor>
    <xdr:from>
      <xdr:col>15</xdr:col>
      <xdr:colOff>266700</xdr:colOff>
      <xdr:row>779</xdr:row>
      <xdr:rowOff>66675</xdr:rowOff>
    </xdr:from>
    <xdr:to>
      <xdr:col>18</xdr:col>
      <xdr:colOff>190499</xdr:colOff>
      <xdr:row>780</xdr:row>
      <xdr:rowOff>66675</xdr:rowOff>
    </xdr:to>
    <xdr:sp macro="" textlink="">
      <xdr:nvSpPr>
        <xdr:cNvPr id="341" name="Texto 29"/>
        <xdr:cNvSpPr txBox="1">
          <a:spLocks noChangeArrowheads="1"/>
        </xdr:cNvSpPr>
      </xdr:nvSpPr>
      <xdr:spPr bwMode="auto">
        <a:xfrm>
          <a:off x="9363075" y="53435250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05/09/2016</a:t>
          </a:r>
        </a:p>
      </xdr:txBody>
    </xdr:sp>
    <xdr:clientData/>
  </xdr:twoCellAnchor>
  <xdr:twoCellAnchor>
    <xdr:from>
      <xdr:col>1</xdr:col>
      <xdr:colOff>1</xdr:colOff>
      <xdr:row>774</xdr:row>
      <xdr:rowOff>47624</xdr:rowOff>
    </xdr:from>
    <xdr:to>
      <xdr:col>12</xdr:col>
      <xdr:colOff>180975</xdr:colOff>
      <xdr:row>777</xdr:row>
      <xdr:rowOff>152400</xdr:rowOff>
    </xdr:to>
    <xdr:sp macro="" textlink="">
      <xdr:nvSpPr>
        <xdr:cNvPr id="342" name="Texto 27"/>
        <xdr:cNvSpPr txBox="1">
          <a:spLocks noChangeArrowheads="1"/>
        </xdr:cNvSpPr>
      </xdr:nvSpPr>
      <xdr:spPr bwMode="auto">
        <a:xfrm>
          <a:off x="47626" y="52463699"/>
          <a:ext cx="7934324" cy="676276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12</xdr:col>
      <xdr:colOff>266700</xdr:colOff>
      <xdr:row>774</xdr:row>
      <xdr:rowOff>9526</xdr:rowOff>
    </xdr:from>
    <xdr:to>
      <xdr:col>18</xdr:col>
      <xdr:colOff>504825</xdr:colOff>
      <xdr:row>777</xdr:row>
      <xdr:rowOff>114300</xdr:rowOff>
    </xdr:to>
    <xdr:pic>
      <xdr:nvPicPr>
        <xdr:cNvPr id="343" name="34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52425601"/>
          <a:ext cx="2886075" cy="676274"/>
        </a:xfrm>
        <a:prstGeom prst="rect">
          <a:avLst/>
        </a:prstGeom>
        <a:noFill/>
      </xdr:spPr>
    </xdr:pic>
    <xdr:clientData/>
  </xdr:twoCellAnchor>
  <xdr:twoCellAnchor>
    <xdr:from>
      <xdr:col>16</xdr:col>
      <xdr:colOff>266699</xdr:colOff>
      <xdr:row>832</xdr:row>
      <xdr:rowOff>95251</xdr:rowOff>
    </xdr:from>
    <xdr:to>
      <xdr:col>17</xdr:col>
      <xdr:colOff>428624</xdr:colOff>
      <xdr:row>833</xdr:row>
      <xdr:rowOff>104775</xdr:rowOff>
    </xdr:to>
    <xdr:sp macro="" textlink="">
      <xdr:nvSpPr>
        <xdr:cNvPr id="344" name="Texto 12"/>
        <xdr:cNvSpPr txBox="1">
          <a:spLocks noChangeArrowheads="1"/>
        </xdr:cNvSpPr>
      </xdr:nvSpPr>
      <xdr:spPr bwMode="auto">
        <a:xfrm>
          <a:off x="9858374" y="68541901"/>
          <a:ext cx="581025" cy="20002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10 DE 21</a:t>
          </a:r>
        </a:p>
      </xdr:txBody>
    </xdr:sp>
    <xdr:clientData/>
  </xdr:twoCellAnchor>
  <xdr:twoCellAnchor>
    <xdr:from>
      <xdr:col>15</xdr:col>
      <xdr:colOff>247650</xdr:colOff>
      <xdr:row>831</xdr:row>
      <xdr:rowOff>114300</xdr:rowOff>
    </xdr:from>
    <xdr:to>
      <xdr:col>18</xdr:col>
      <xdr:colOff>171449</xdr:colOff>
      <xdr:row>832</xdr:row>
      <xdr:rowOff>114300</xdr:rowOff>
    </xdr:to>
    <xdr:sp macro="" textlink="">
      <xdr:nvSpPr>
        <xdr:cNvPr id="345" name="Texto 29"/>
        <xdr:cNvSpPr txBox="1">
          <a:spLocks noChangeArrowheads="1"/>
        </xdr:cNvSpPr>
      </xdr:nvSpPr>
      <xdr:spPr bwMode="auto">
        <a:xfrm>
          <a:off x="9344025" y="68370450"/>
          <a:ext cx="1276349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FECHA: 05/09/2016</a:t>
          </a:r>
        </a:p>
      </xdr:txBody>
    </xdr:sp>
    <xdr:clientData/>
  </xdr:twoCellAnchor>
  <xdr:twoCellAnchor>
    <xdr:from>
      <xdr:col>1</xdr:col>
      <xdr:colOff>57150</xdr:colOff>
      <xdr:row>825</xdr:row>
      <xdr:rowOff>28574</xdr:rowOff>
    </xdr:from>
    <xdr:to>
      <xdr:col>12</xdr:col>
      <xdr:colOff>380999</xdr:colOff>
      <xdr:row>828</xdr:row>
      <xdr:rowOff>85725</xdr:rowOff>
    </xdr:to>
    <xdr:sp macro="" textlink="">
      <xdr:nvSpPr>
        <xdr:cNvPr id="346" name="Texto 27"/>
        <xdr:cNvSpPr txBox="1">
          <a:spLocks noChangeArrowheads="1"/>
        </xdr:cNvSpPr>
      </xdr:nvSpPr>
      <xdr:spPr bwMode="auto">
        <a:xfrm>
          <a:off x="104775" y="67141724"/>
          <a:ext cx="8077199" cy="628651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19050</xdr:colOff>
      <xdr:row>825</xdr:row>
      <xdr:rowOff>28576</xdr:rowOff>
    </xdr:from>
    <xdr:to>
      <xdr:col>18</xdr:col>
      <xdr:colOff>419100</xdr:colOff>
      <xdr:row>828</xdr:row>
      <xdr:rowOff>95250</xdr:rowOff>
    </xdr:to>
    <xdr:pic>
      <xdr:nvPicPr>
        <xdr:cNvPr id="347" name="346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67141726"/>
          <a:ext cx="2628900" cy="6381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400049</xdr:colOff>
      <xdr:row>815</xdr:row>
      <xdr:rowOff>91282</xdr:rowOff>
    </xdr:from>
    <xdr:to>
      <xdr:col>4</xdr:col>
      <xdr:colOff>410634</xdr:colOff>
      <xdr:row>817</xdr:row>
      <xdr:rowOff>169335</xdr:rowOff>
    </xdr:to>
    <xdr:sp macro="" textlink="">
      <xdr:nvSpPr>
        <xdr:cNvPr id="348" name="Texto 62"/>
        <xdr:cNvSpPr txBox="1">
          <a:spLocks noChangeArrowheads="1"/>
        </xdr:cNvSpPr>
      </xdr:nvSpPr>
      <xdr:spPr bwMode="auto">
        <a:xfrm>
          <a:off x="447674" y="65299432"/>
          <a:ext cx="242041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1200418</xdr:colOff>
      <xdr:row>821</xdr:row>
      <xdr:rowOff>0</xdr:rowOff>
    </xdr:from>
    <xdr:to>
      <xdr:col>6</xdr:col>
      <xdr:colOff>600076</xdr:colOff>
      <xdr:row>823</xdr:row>
      <xdr:rowOff>161926</xdr:rowOff>
    </xdr:to>
    <xdr:sp macro="" textlink="">
      <xdr:nvSpPr>
        <xdr:cNvPr id="349" name="Texto 63"/>
        <xdr:cNvSpPr txBox="1">
          <a:spLocks noChangeArrowheads="1"/>
        </xdr:cNvSpPr>
      </xdr:nvSpPr>
      <xdr:spPr bwMode="auto">
        <a:xfrm>
          <a:off x="2200543" y="66351150"/>
          <a:ext cx="2295258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54360</xdr:colOff>
      <xdr:row>815</xdr:row>
      <xdr:rowOff>28575</xdr:rowOff>
    </xdr:from>
    <xdr:to>
      <xdr:col>18</xdr:col>
      <xdr:colOff>367095</xdr:colOff>
      <xdr:row>817</xdr:row>
      <xdr:rowOff>74085</xdr:rowOff>
    </xdr:to>
    <xdr:sp macro="" textlink="">
      <xdr:nvSpPr>
        <xdr:cNvPr id="350" name="Texto 39"/>
        <xdr:cNvSpPr txBox="1">
          <a:spLocks noChangeArrowheads="1"/>
        </xdr:cNvSpPr>
      </xdr:nvSpPr>
      <xdr:spPr bwMode="auto">
        <a:xfrm>
          <a:off x="8779260" y="65236725"/>
          <a:ext cx="2036760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400050</xdr:colOff>
      <xdr:row>815</xdr:row>
      <xdr:rowOff>112186</xdr:rowOff>
    </xdr:from>
    <xdr:to>
      <xdr:col>10</xdr:col>
      <xdr:colOff>353484</xdr:colOff>
      <xdr:row>817</xdr:row>
      <xdr:rowOff>159810</xdr:rowOff>
    </xdr:to>
    <xdr:sp macro="" textlink="">
      <xdr:nvSpPr>
        <xdr:cNvPr id="351" name="Texto 39"/>
        <xdr:cNvSpPr txBox="1">
          <a:spLocks noChangeArrowheads="1"/>
        </xdr:cNvSpPr>
      </xdr:nvSpPr>
      <xdr:spPr bwMode="auto">
        <a:xfrm>
          <a:off x="4295775" y="65320336"/>
          <a:ext cx="2972859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48685</xdr:colOff>
      <xdr:row>820</xdr:row>
      <xdr:rowOff>104777</xdr:rowOff>
    </xdr:from>
    <xdr:to>
      <xdr:col>14</xdr:col>
      <xdr:colOff>143935</xdr:colOff>
      <xdr:row>823</xdr:row>
      <xdr:rowOff>133351</xdr:rowOff>
    </xdr:to>
    <xdr:sp macro="" textlink="" fLocksText="0">
      <xdr:nvSpPr>
        <xdr:cNvPr id="352" name="Text Box 14"/>
        <xdr:cNvSpPr txBox="1">
          <a:spLocks noChangeArrowheads="1"/>
        </xdr:cNvSpPr>
      </xdr:nvSpPr>
      <xdr:spPr bwMode="auto">
        <a:xfrm>
          <a:off x="6963835" y="66265427"/>
          <a:ext cx="1905000" cy="600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1057</xdr:row>
      <xdr:rowOff>20495</xdr:rowOff>
    </xdr:from>
    <xdr:to>
      <xdr:col>18</xdr:col>
      <xdr:colOff>399722</xdr:colOff>
      <xdr:row>1057</xdr:row>
      <xdr:rowOff>173087</xdr:rowOff>
    </xdr:to>
    <xdr:sp macro="" textlink="">
      <xdr:nvSpPr>
        <xdr:cNvPr id="353" name="Texto 12"/>
        <xdr:cNvSpPr txBox="1">
          <a:spLocks noChangeArrowheads="1"/>
        </xdr:cNvSpPr>
      </xdr:nvSpPr>
      <xdr:spPr bwMode="auto">
        <a:xfrm>
          <a:off x="10234965" y="127912670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18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76200</xdr:colOff>
      <xdr:row>1055</xdr:row>
      <xdr:rowOff>151041</xdr:rowOff>
    </xdr:from>
    <xdr:to>
      <xdr:col>18</xdr:col>
      <xdr:colOff>342900</xdr:colOff>
      <xdr:row>1056</xdr:row>
      <xdr:rowOff>152401</xdr:rowOff>
    </xdr:to>
    <xdr:sp macro="" textlink="">
      <xdr:nvSpPr>
        <xdr:cNvPr id="354" name="Texto 29"/>
        <xdr:cNvSpPr txBox="1">
          <a:spLocks noChangeArrowheads="1"/>
        </xdr:cNvSpPr>
      </xdr:nvSpPr>
      <xdr:spPr bwMode="auto">
        <a:xfrm>
          <a:off x="9667875" y="127662216"/>
          <a:ext cx="1123950" cy="1918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05/09/2016</a:t>
          </a:r>
        </a:p>
      </xdr:txBody>
    </xdr:sp>
    <xdr:clientData/>
  </xdr:twoCellAnchor>
  <xdr:twoCellAnchor>
    <xdr:from>
      <xdr:col>0</xdr:col>
      <xdr:colOff>247650</xdr:colOff>
      <xdr:row>1050</xdr:row>
      <xdr:rowOff>28575</xdr:rowOff>
    </xdr:from>
    <xdr:to>
      <xdr:col>12</xdr:col>
      <xdr:colOff>276225</xdr:colOff>
      <xdr:row>1054</xdr:row>
      <xdr:rowOff>123825</xdr:rowOff>
    </xdr:to>
    <xdr:sp macro="" textlink="">
      <xdr:nvSpPr>
        <xdr:cNvPr id="355" name="Texto 27"/>
        <xdr:cNvSpPr txBox="1">
          <a:spLocks noChangeArrowheads="1"/>
        </xdr:cNvSpPr>
      </xdr:nvSpPr>
      <xdr:spPr bwMode="auto">
        <a:xfrm>
          <a:off x="47625" y="126587250"/>
          <a:ext cx="8029575" cy="8572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3</xdr:colOff>
      <xdr:row>1050</xdr:row>
      <xdr:rowOff>38100</xdr:rowOff>
    </xdr:from>
    <xdr:to>
      <xdr:col>18</xdr:col>
      <xdr:colOff>466724</xdr:colOff>
      <xdr:row>1053</xdr:row>
      <xdr:rowOff>171450</xdr:rowOff>
    </xdr:to>
    <xdr:pic>
      <xdr:nvPicPr>
        <xdr:cNvPr id="356" name="35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8" y="126596775"/>
          <a:ext cx="2695571" cy="704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485775</xdr:colOff>
      <xdr:row>1041</xdr:row>
      <xdr:rowOff>5557</xdr:rowOff>
    </xdr:from>
    <xdr:to>
      <xdr:col>4</xdr:col>
      <xdr:colOff>257175</xdr:colOff>
      <xdr:row>1043</xdr:row>
      <xdr:rowOff>83610</xdr:rowOff>
    </xdr:to>
    <xdr:sp macro="" textlink="">
      <xdr:nvSpPr>
        <xdr:cNvPr id="357" name="Texto 62"/>
        <xdr:cNvSpPr txBox="1">
          <a:spLocks noChangeArrowheads="1"/>
        </xdr:cNvSpPr>
      </xdr:nvSpPr>
      <xdr:spPr bwMode="auto">
        <a:xfrm>
          <a:off x="533400" y="124849732"/>
          <a:ext cx="218122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562242</xdr:colOff>
      <xdr:row>1045</xdr:row>
      <xdr:rowOff>140760</xdr:rowOff>
    </xdr:from>
    <xdr:to>
      <xdr:col>7</xdr:col>
      <xdr:colOff>94457</xdr:colOff>
      <xdr:row>1048</xdr:row>
      <xdr:rowOff>131235</xdr:rowOff>
    </xdr:to>
    <xdr:sp macro="" textlink="">
      <xdr:nvSpPr>
        <xdr:cNvPr id="358" name="Texto 63"/>
        <xdr:cNvSpPr txBox="1">
          <a:spLocks noChangeArrowheads="1"/>
        </xdr:cNvSpPr>
      </xdr:nvSpPr>
      <xdr:spPr bwMode="auto">
        <a:xfrm>
          <a:off x="1562367" y="125746935"/>
          <a:ext cx="3113615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13</xdr:col>
      <xdr:colOff>63885</xdr:colOff>
      <xdr:row>1041</xdr:row>
      <xdr:rowOff>0</xdr:rowOff>
    </xdr:from>
    <xdr:to>
      <xdr:col>17</xdr:col>
      <xdr:colOff>376620</xdr:colOff>
      <xdr:row>1043</xdr:row>
      <xdr:rowOff>45510</xdr:rowOff>
    </xdr:to>
    <xdr:sp macro="" textlink="">
      <xdr:nvSpPr>
        <xdr:cNvPr id="359" name="Texto 39"/>
        <xdr:cNvSpPr txBox="1">
          <a:spLocks noChangeArrowheads="1"/>
        </xdr:cNvSpPr>
      </xdr:nvSpPr>
      <xdr:spPr bwMode="auto">
        <a:xfrm>
          <a:off x="8283960" y="124844175"/>
          <a:ext cx="2103435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636058</xdr:colOff>
      <xdr:row>1041</xdr:row>
      <xdr:rowOff>7411</xdr:rowOff>
    </xdr:from>
    <xdr:to>
      <xdr:col>10</xdr:col>
      <xdr:colOff>277284</xdr:colOff>
      <xdr:row>1043</xdr:row>
      <xdr:rowOff>55035</xdr:rowOff>
    </xdr:to>
    <xdr:sp macro="" textlink="">
      <xdr:nvSpPr>
        <xdr:cNvPr id="360" name="Texto 39"/>
        <xdr:cNvSpPr txBox="1">
          <a:spLocks noChangeArrowheads="1"/>
        </xdr:cNvSpPr>
      </xdr:nvSpPr>
      <xdr:spPr bwMode="auto">
        <a:xfrm>
          <a:off x="3769783" y="124851586"/>
          <a:ext cx="342265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258235</xdr:colOff>
      <xdr:row>1045</xdr:row>
      <xdr:rowOff>104776</xdr:rowOff>
    </xdr:from>
    <xdr:to>
      <xdr:col>13</xdr:col>
      <xdr:colOff>353485</xdr:colOff>
      <xdr:row>1048</xdr:row>
      <xdr:rowOff>161926</xdr:rowOff>
    </xdr:to>
    <xdr:sp macro="" textlink="" fLocksText="0">
      <xdr:nvSpPr>
        <xdr:cNvPr id="361" name="Text Box 14"/>
        <xdr:cNvSpPr txBox="1">
          <a:spLocks noChangeArrowheads="1"/>
        </xdr:cNvSpPr>
      </xdr:nvSpPr>
      <xdr:spPr bwMode="auto">
        <a:xfrm>
          <a:off x="6335185" y="125710951"/>
          <a:ext cx="2238375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1082</xdr:row>
      <xdr:rowOff>20495</xdr:rowOff>
    </xdr:from>
    <xdr:to>
      <xdr:col>18</xdr:col>
      <xdr:colOff>399722</xdr:colOff>
      <xdr:row>1082</xdr:row>
      <xdr:rowOff>173087</xdr:rowOff>
    </xdr:to>
    <xdr:sp macro="" textlink="">
      <xdr:nvSpPr>
        <xdr:cNvPr id="362" name="Texto 12"/>
        <xdr:cNvSpPr txBox="1">
          <a:spLocks noChangeArrowheads="1"/>
        </xdr:cNvSpPr>
      </xdr:nvSpPr>
      <xdr:spPr bwMode="auto">
        <a:xfrm>
          <a:off x="10234965" y="135504095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19 DE 21</a:t>
          </a:r>
        </a:p>
        <a:p>
          <a:pPr algn="l" rtl="0">
            <a:defRPr sz="1000"/>
          </a:pP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76200</xdr:colOff>
      <xdr:row>1080</xdr:row>
      <xdr:rowOff>151041</xdr:rowOff>
    </xdr:from>
    <xdr:to>
      <xdr:col>18</xdr:col>
      <xdr:colOff>342900</xdr:colOff>
      <xdr:row>1081</xdr:row>
      <xdr:rowOff>152401</xdr:rowOff>
    </xdr:to>
    <xdr:sp macro="" textlink="">
      <xdr:nvSpPr>
        <xdr:cNvPr id="363" name="Texto 29"/>
        <xdr:cNvSpPr txBox="1">
          <a:spLocks noChangeArrowheads="1"/>
        </xdr:cNvSpPr>
      </xdr:nvSpPr>
      <xdr:spPr bwMode="auto">
        <a:xfrm>
          <a:off x="9667875" y="135253641"/>
          <a:ext cx="1123950" cy="1918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  FECHA: 05/09/2016</a:t>
          </a:r>
        </a:p>
      </xdr:txBody>
    </xdr:sp>
    <xdr:clientData/>
  </xdr:twoCellAnchor>
  <xdr:twoCellAnchor>
    <xdr:from>
      <xdr:col>0</xdr:col>
      <xdr:colOff>247650</xdr:colOff>
      <xdr:row>1075</xdr:row>
      <xdr:rowOff>28575</xdr:rowOff>
    </xdr:from>
    <xdr:to>
      <xdr:col>12</xdr:col>
      <xdr:colOff>276225</xdr:colOff>
      <xdr:row>1079</xdr:row>
      <xdr:rowOff>123825</xdr:rowOff>
    </xdr:to>
    <xdr:sp macro="" textlink="">
      <xdr:nvSpPr>
        <xdr:cNvPr id="364" name="Texto 27"/>
        <xdr:cNvSpPr txBox="1">
          <a:spLocks noChangeArrowheads="1"/>
        </xdr:cNvSpPr>
      </xdr:nvSpPr>
      <xdr:spPr bwMode="auto">
        <a:xfrm>
          <a:off x="47625" y="134178675"/>
          <a:ext cx="8029575" cy="85725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3</xdr:colOff>
      <xdr:row>1075</xdr:row>
      <xdr:rowOff>38100</xdr:rowOff>
    </xdr:from>
    <xdr:to>
      <xdr:col>18</xdr:col>
      <xdr:colOff>466724</xdr:colOff>
      <xdr:row>1078</xdr:row>
      <xdr:rowOff>171450</xdr:rowOff>
    </xdr:to>
    <xdr:pic>
      <xdr:nvPicPr>
        <xdr:cNvPr id="365" name="36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8" y="134188200"/>
          <a:ext cx="2695571" cy="704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485775</xdr:colOff>
      <xdr:row>1068</xdr:row>
      <xdr:rowOff>5557</xdr:rowOff>
    </xdr:from>
    <xdr:to>
      <xdr:col>4</xdr:col>
      <xdr:colOff>257175</xdr:colOff>
      <xdr:row>1070</xdr:row>
      <xdr:rowOff>83610</xdr:rowOff>
    </xdr:to>
    <xdr:sp macro="" textlink="">
      <xdr:nvSpPr>
        <xdr:cNvPr id="366" name="Texto 62"/>
        <xdr:cNvSpPr txBox="1">
          <a:spLocks noChangeArrowheads="1"/>
        </xdr:cNvSpPr>
      </xdr:nvSpPr>
      <xdr:spPr bwMode="auto">
        <a:xfrm>
          <a:off x="533400" y="132822157"/>
          <a:ext cx="2181225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171717</xdr:colOff>
      <xdr:row>1071</xdr:row>
      <xdr:rowOff>74085</xdr:rowOff>
    </xdr:from>
    <xdr:to>
      <xdr:col>6</xdr:col>
      <xdr:colOff>351632</xdr:colOff>
      <xdr:row>1074</xdr:row>
      <xdr:rowOff>57150</xdr:rowOff>
    </xdr:to>
    <xdr:sp macro="" textlink="">
      <xdr:nvSpPr>
        <xdr:cNvPr id="367" name="Texto 63"/>
        <xdr:cNvSpPr txBox="1">
          <a:spLocks noChangeArrowheads="1"/>
        </xdr:cNvSpPr>
      </xdr:nvSpPr>
      <xdr:spPr bwMode="auto">
        <a:xfrm>
          <a:off x="1171842" y="133462185"/>
          <a:ext cx="3075515" cy="5545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13</xdr:col>
      <xdr:colOff>63885</xdr:colOff>
      <xdr:row>1068</xdr:row>
      <xdr:rowOff>0</xdr:rowOff>
    </xdr:from>
    <xdr:to>
      <xdr:col>17</xdr:col>
      <xdr:colOff>376620</xdr:colOff>
      <xdr:row>1070</xdr:row>
      <xdr:rowOff>45510</xdr:rowOff>
    </xdr:to>
    <xdr:sp macro="" textlink="">
      <xdr:nvSpPr>
        <xdr:cNvPr id="368" name="Texto 39"/>
        <xdr:cNvSpPr txBox="1">
          <a:spLocks noChangeArrowheads="1"/>
        </xdr:cNvSpPr>
      </xdr:nvSpPr>
      <xdr:spPr bwMode="auto">
        <a:xfrm>
          <a:off x="8283960" y="132816600"/>
          <a:ext cx="2103435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397933</xdr:colOff>
      <xdr:row>1068</xdr:row>
      <xdr:rowOff>74086</xdr:rowOff>
    </xdr:from>
    <xdr:to>
      <xdr:col>9</xdr:col>
      <xdr:colOff>810684</xdr:colOff>
      <xdr:row>1070</xdr:row>
      <xdr:rowOff>121710</xdr:rowOff>
    </xdr:to>
    <xdr:sp macro="" textlink="">
      <xdr:nvSpPr>
        <xdr:cNvPr id="369" name="Texto 39"/>
        <xdr:cNvSpPr txBox="1">
          <a:spLocks noChangeArrowheads="1"/>
        </xdr:cNvSpPr>
      </xdr:nvSpPr>
      <xdr:spPr bwMode="auto">
        <a:xfrm>
          <a:off x="3531658" y="132890686"/>
          <a:ext cx="3355976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9</xdr:col>
      <xdr:colOff>162985</xdr:colOff>
      <xdr:row>1071</xdr:row>
      <xdr:rowOff>28576</xdr:rowOff>
    </xdr:from>
    <xdr:to>
      <xdr:col>13</xdr:col>
      <xdr:colOff>258235</xdr:colOff>
      <xdr:row>1074</xdr:row>
      <xdr:rowOff>104775</xdr:rowOff>
    </xdr:to>
    <xdr:sp macro="" textlink="" fLocksText="0">
      <xdr:nvSpPr>
        <xdr:cNvPr id="370" name="Text Box 14"/>
        <xdr:cNvSpPr txBox="1">
          <a:spLocks noChangeArrowheads="1"/>
        </xdr:cNvSpPr>
      </xdr:nvSpPr>
      <xdr:spPr bwMode="auto">
        <a:xfrm>
          <a:off x="6239935" y="133416676"/>
          <a:ext cx="2238375" cy="6476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20</xdr:row>
      <xdr:rowOff>17197</xdr:rowOff>
    </xdr:from>
    <xdr:to>
      <xdr:col>5</xdr:col>
      <xdr:colOff>352425</xdr:colOff>
      <xdr:row>23</xdr:row>
      <xdr:rowOff>66675</xdr:rowOff>
    </xdr:to>
    <xdr:sp macro="" textlink="">
      <xdr:nvSpPr>
        <xdr:cNvPr id="2" name="Texto 62"/>
        <xdr:cNvSpPr txBox="1">
          <a:spLocks noChangeArrowheads="1"/>
        </xdr:cNvSpPr>
      </xdr:nvSpPr>
      <xdr:spPr bwMode="auto">
        <a:xfrm>
          <a:off x="219074" y="4713022"/>
          <a:ext cx="2495551" cy="6209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123825</xdr:colOff>
      <xdr:row>28</xdr:row>
      <xdr:rowOff>142875</xdr:rowOff>
    </xdr:from>
    <xdr:to>
      <xdr:col>8</xdr:col>
      <xdr:colOff>152400</xdr:colOff>
      <xdr:row>32</xdr:row>
      <xdr:rowOff>28575</xdr:rowOff>
    </xdr:to>
    <xdr:sp macro="" textlink="">
      <xdr:nvSpPr>
        <xdr:cNvPr id="3" name="Texto 63"/>
        <xdr:cNvSpPr txBox="1">
          <a:spLocks noChangeArrowheads="1"/>
        </xdr:cNvSpPr>
      </xdr:nvSpPr>
      <xdr:spPr bwMode="auto">
        <a:xfrm>
          <a:off x="1924050" y="6362700"/>
          <a:ext cx="265747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14</xdr:col>
      <xdr:colOff>5675</xdr:colOff>
      <xdr:row>18</xdr:row>
      <xdr:rowOff>106890</xdr:rowOff>
    </xdr:from>
    <xdr:to>
      <xdr:col>18</xdr:col>
      <xdr:colOff>392585</xdr:colOff>
      <xdr:row>22</xdr:row>
      <xdr:rowOff>178254</xdr:rowOff>
    </xdr:to>
    <xdr:sp macro="" textlink="">
      <xdr:nvSpPr>
        <xdr:cNvPr id="4" name="Texto 39"/>
        <xdr:cNvSpPr txBox="1">
          <a:spLocks noChangeArrowheads="1"/>
        </xdr:cNvSpPr>
      </xdr:nvSpPr>
      <xdr:spPr bwMode="auto">
        <a:xfrm>
          <a:off x="8178125" y="4421715"/>
          <a:ext cx="2672910" cy="83336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7</xdr:col>
      <xdr:colOff>82548</xdr:colOff>
      <xdr:row>18</xdr:row>
      <xdr:rowOff>165364</xdr:rowOff>
    </xdr:from>
    <xdr:to>
      <xdr:col>11</xdr:col>
      <xdr:colOff>327571</xdr:colOff>
      <xdr:row>22</xdr:row>
      <xdr:rowOff>180975</xdr:rowOff>
    </xdr:to>
    <xdr:sp macro="" textlink="">
      <xdr:nvSpPr>
        <xdr:cNvPr id="5" name="Texto 39"/>
        <xdr:cNvSpPr txBox="1">
          <a:spLocks noChangeArrowheads="1"/>
        </xdr:cNvSpPr>
      </xdr:nvSpPr>
      <xdr:spPr bwMode="auto">
        <a:xfrm>
          <a:off x="3825873" y="4480189"/>
          <a:ext cx="2959648" cy="77761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17</xdr:col>
      <xdr:colOff>247650</xdr:colOff>
      <xdr:row>7</xdr:row>
      <xdr:rowOff>20494</xdr:rowOff>
    </xdr:from>
    <xdr:to>
      <xdr:col>18</xdr:col>
      <xdr:colOff>409576</xdr:colOff>
      <xdr:row>7</xdr:row>
      <xdr:rowOff>171449</xdr:rowOff>
    </xdr:to>
    <xdr:sp macro="" textlink="">
      <xdr:nvSpPr>
        <xdr:cNvPr id="6" name="Texto 12"/>
        <xdr:cNvSpPr txBox="1">
          <a:spLocks noChangeArrowheads="1"/>
        </xdr:cNvSpPr>
      </xdr:nvSpPr>
      <xdr:spPr bwMode="auto">
        <a:xfrm>
          <a:off x="10248900" y="1353994"/>
          <a:ext cx="619126" cy="1509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 DE 1 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10</xdr:col>
      <xdr:colOff>238124</xdr:colOff>
      <xdr:row>29</xdr:row>
      <xdr:rowOff>9525</xdr:rowOff>
    </xdr:from>
    <xdr:to>
      <xdr:col>15</xdr:col>
      <xdr:colOff>72258</xdr:colOff>
      <xdr:row>32</xdr:row>
      <xdr:rowOff>114300</xdr:rowOff>
    </xdr:to>
    <xdr:sp macro="" textlink="" fLocksText="0">
      <xdr:nvSpPr>
        <xdr:cNvPr id="7" name="Text Box 14"/>
        <xdr:cNvSpPr txBox="1">
          <a:spLocks noChangeArrowheads="1"/>
        </xdr:cNvSpPr>
      </xdr:nvSpPr>
      <xdr:spPr bwMode="auto">
        <a:xfrm>
          <a:off x="6191249" y="6419850"/>
          <a:ext cx="2701159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38100</xdr:colOff>
      <xdr:row>0</xdr:row>
      <xdr:rowOff>142874</xdr:rowOff>
    </xdr:from>
    <xdr:to>
      <xdr:col>13</xdr:col>
      <xdr:colOff>152400</xdr:colOff>
      <xdr:row>4</xdr:row>
      <xdr:rowOff>19049</xdr:rowOff>
    </xdr:to>
    <xdr:sp macro="" textlink="">
      <xdr:nvSpPr>
        <xdr:cNvPr id="8" name="Texto 27"/>
        <xdr:cNvSpPr txBox="1">
          <a:spLocks noChangeArrowheads="1"/>
        </xdr:cNvSpPr>
      </xdr:nvSpPr>
      <xdr:spPr bwMode="auto">
        <a:xfrm>
          <a:off x="123825" y="142874"/>
          <a:ext cx="7667625" cy="63817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66675</xdr:colOff>
      <xdr:row>0</xdr:row>
      <xdr:rowOff>104775</xdr:rowOff>
    </xdr:from>
    <xdr:to>
      <xdr:col>18</xdr:col>
      <xdr:colOff>581025</xdr:colOff>
      <xdr:row>4</xdr:row>
      <xdr:rowOff>57150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04775"/>
          <a:ext cx="3333750" cy="714375"/>
        </a:xfrm>
        <a:prstGeom prst="rect">
          <a:avLst/>
        </a:prstGeom>
        <a:noFill/>
      </xdr:spPr>
    </xdr:pic>
    <xdr:clientData/>
  </xdr:twoCellAnchor>
  <xdr:twoCellAnchor>
    <xdr:from>
      <xdr:col>16</xdr:col>
      <xdr:colOff>476250</xdr:colOff>
      <xdr:row>5</xdr:row>
      <xdr:rowOff>133350</xdr:rowOff>
    </xdr:from>
    <xdr:to>
      <xdr:col>18</xdr:col>
      <xdr:colOff>446315</xdr:colOff>
      <xdr:row>6</xdr:row>
      <xdr:rowOff>106135</xdr:rowOff>
    </xdr:to>
    <xdr:sp macro="" textlink="">
      <xdr:nvSpPr>
        <xdr:cNvPr id="10" name="Texto 29"/>
        <xdr:cNvSpPr txBox="1">
          <a:spLocks noChangeArrowheads="1"/>
        </xdr:cNvSpPr>
      </xdr:nvSpPr>
      <xdr:spPr bwMode="auto">
        <a:xfrm>
          <a:off x="9820275" y="1085850"/>
          <a:ext cx="1084490" cy="1632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05/07/2016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195615</xdr:colOff>
      <xdr:row>8</xdr:row>
      <xdr:rowOff>39545</xdr:rowOff>
    </xdr:from>
    <xdr:to>
      <xdr:col>18</xdr:col>
      <xdr:colOff>371147</xdr:colOff>
      <xdr:row>9</xdr:row>
      <xdr:rowOff>1637</xdr:rowOff>
    </xdr:to>
    <xdr:sp macro="" textlink="">
      <xdr:nvSpPr>
        <xdr:cNvPr id="2" name="Texto 12"/>
        <xdr:cNvSpPr txBox="1">
          <a:spLocks noChangeArrowheads="1"/>
        </xdr:cNvSpPr>
      </xdr:nvSpPr>
      <xdr:spPr bwMode="auto">
        <a:xfrm>
          <a:off x="10292115" y="1563545"/>
          <a:ext cx="680357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 DE 1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28575</xdr:colOff>
      <xdr:row>6</xdr:row>
      <xdr:rowOff>122465</xdr:rowOff>
    </xdr:from>
    <xdr:to>
      <xdr:col>18</xdr:col>
      <xdr:colOff>352425</xdr:colOff>
      <xdr:row>7</xdr:row>
      <xdr:rowOff>171450</xdr:rowOff>
    </xdr:to>
    <xdr:sp macro="" textlink="">
      <xdr:nvSpPr>
        <xdr:cNvPr id="3" name="Texto 29"/>
        <xdr:cNvSpPr txBox="1">
          <a:spLocks noChangeArrowheads="1"/>
        </xdr:cNvSpPr>
      </xdr:nvSpPr>
      <xdr:spPr bwMode="auto">
        <a:xfrm>
          <a:off x="9458325" y="1265465"/>
          <a:ext cx="1495425" cy="2394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       FECHA: 05/09/2016</a:t>
          </a:r>
        </a:p>
      </xdr:txBody>
    </xdr:sp>
    <xdr:clientData/>
  </xdr:twoCellAnchor>
  <xdr:twoCellAnchor>
    <xdr:from>
      <xdr:col>1</xdr:col>
      <xdr:colOff>0</xdr:colOff>
      <xdr:row>20</xdr:row>
      <xdr:rowOff>24607</xdr:rowOff>
    </xdr:from>
    <xdr:to>
      <xdr:col>4</xdr:col>
      <xdr:colOff>324910</xdr:colOff>
      <xdr:row>22</xdr:row>
      <xdr:rowOff>102660</xdr:rowOff>
    </xdr:to>
    <xdr:sp macro="" textlink="">
      <xdr:nvSpPr>
        <xdr:cNvPr id="4" name="Texto 62"/>
        <xdr:cNvSpPr txBox="1">
          <a:spLocks noChangeArrowheads="1"/>
        </xdr:cNvSpPr>
      </xdr:nvSpPr>
      <xdr:spPr bwMode="auto">
        <a:xfrm>
          <a:off x="95250" y="5768182"/>
          <a:ext cx="215371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38367</xdr:colOff>
      <xdr:row>25</xdr:row>
      <xdr:rowOff>16935</xdr:rowOff>
    </xdr:from>
    <xdr:to>
      <xdr:col>7</xdr:col>
      <xdr:colOff>380207</xdr:colOff>
      <xdr:row>28</xdr:row>
      <xdr:rowOff>7410</xdr:rowOff>
    </xdr:to>
    <xdr:sp macro="" textlink="">
      <xdr:nvSpPr>
        <xdr:cNvPr id="5" name="Texto 63"/>
        <xdr:cNvSpPr txBox="1">
          <a:spLocks noChangeArrowheads="1"/>
        </xdr:cNvSpPr>
      </xdr:nvSpPr>
      <xdr:spPr bwMode="auto">
        <a:xfrm>
          <a:off x="1962417" y="6713010"/>
          <a:ext cx="238019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63885</xdr:colOff>
      <xdr:row>20</xdr:row>
      <xdr:rowOff>0</xdr:rowOff>
    </xdr:from>
    <xdr:to>
      <xdr:col>18</xdr:col>
      <xdr:colOff>376620</xdr:colOff>
      <xdr:row>22</xdr:row>
      <xdr:rowOff>45510</xdr:rowOff>
    </xdr:to>
    <xdr:sp macro="" textlink="">
      <xdr:nvSpPr>
        <xdr:cNvPr id="6" name="Texto 39"/>
        <xdr:cNvSpPr txBox="1">
          <a:spLocks noChangeArrowheads="1"/>
        </xdr:cNvSpPr>
      </xdr:nvSpPr>
      <xdr:spPr bwMode="auto">
        <a:xfrm>
          <a:off x="8207760" y="5743575"/>
          <a:ext cx="2770185" cy="4265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5</xdr:col>
      <xdr:colOff>750358</xdr:colOff>
      <xdr:row>20</xdr:row>
      <xdr:rowOff>35986</xdr:rowOff>
    </xdr:from>
    <xdr:to>
      <xdr:col>10</xdr:col>
      <xdr:colOff>410634</xdr:colOff>
      <xdr:row>22</xdr:row>
      <xdr:rowOff>83610</xdr:rowOff>
    </xdr:to>
    <xdr:sp macro="" textlink="">
      <xdr:nvSpPr>
        <xdr:cNvPr id="7" name="Texto 39"/>
        <xdr:cNvSpPr txBox="1">
          <a:spLocks noChangeArrowheads="1"/>
        </xdr:cNvSpPr>
      </xdr:nvSpPr>
      <xdr:spPr bwMode="auto">
        <a:xfrm>
          <a:off x="3303058" y="5779561"/>
          <a:ext cx="2927351" cy="4286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134410</xdr:colOff>
      <xdr:row>24</xdr:row>
      <xdr:rowOff>180975</xdr:rowOff>
    </xdr:from>
    <xdr:to>
      <xdr:col>14</xdr:col>
      <xdr:colOff>229660</xdr:colOff>
      <xdr:row>28</xdr:row>
      <xdr:rowOff>161925</xdr:rowOff>
    </xdr:to>
    <xdr:sp macro="" textlink="" fLocksText="0">
      <xdr:nvSpPr>
        <xdr:cNvPr id="8" name="Text Box 14"/>
        <xdr:cNvSpPr txBox="1">
          <a:spLocks noChangeArrowheads="1"/>
        </xdr:cNvSpPr>
      </xdr:nvSpPr>
      <xdr:spPr bwMode="auto">
        <a:xfrm>
          <a:off x="5954185" y="6686550"/>
          <a:ext cx="2419350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38100</xdr:colOff>
      <xdr:row>1</xdr:row>
      <xdr:rowOff>38100</xdr:rowOff>
    </xdr:from>
    <xdr:to>
      <xdr:col>13</xdr:col>
      <xdr:colOff>0</xdr:colOff>
      <xdr:row>5</xdr:row>
      <xdr:rowOff>142875</xdr:rowOff>
    </xdr:to>
    <xdr:sp macro="" textlink="">
      <xdr:nvSpPr>
        <xdr:cNvPr id="9" name="Texto 27"/>
        <xdr:cNvSpPr txBox="1">
          <a:spLocks noChangeArrowheads="1"/>
        </xdr:cNvSpPr>
      </xdr:nvSpPr>
      <xdr:spPr bwMode="auto">
        <a:xfrm>
          <a:off x="38100" y="228600"/>
          <a:ext cx="7524750" cy="86677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   </a:t>
          </a:r>
          <a:endParaRPr lang="es-MX" sz="1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4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4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13</xdr:col>
      <xdr:colOff>133350</xdr:colOff>
      <xdr:row>1</xdr:row>
      <xdr:rowOff>9525</xdr:rowOff>
    </xdr:from>
    <xdr:to>
      <xdr:col>20</xdr:col>
      <xdr:colOff>190500</xdr:colOff>
      <xdr:row>5</xdr:row>
      <xdr:rowOff>19050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200025"/>
          <a:ext cx="3419475" cy="7715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224190</xdr:colOff>
      <xdr:row>7</xdr:row>
      <xdr:rowOff>20495</xdr:rowOff>
    </xdr:from>
    <xdr:to>
      <xdr:col>18</xdr:col>
      <xdr:colOff>399722</xdr:colOff>
      <xdr:row>7</xdr:row>
      <xdr:rowOff>173087</xdr:rowOff>
    </xdr:to>
    <xdr:sp macro="" textlink="">
      <xdr:nvSpPr>
        <xdr:cNvPr id="2" name="Texto 12"/>
        <xdr:cNvSpPr txBox="1">
          <a:spLocks noChangeArrowheads="1"/>
        </xdr:cNvSpPr>
      </xdr:nvSpPr>
      <xdr:spPr bwMode="auto">
        <a:xfrm>
          <a:off x="10330215" y="1353995"/>
          <a:ext cx="63273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HOJA_____DE_____</a:t>
          </a:r>
        </a:p>
      </xdr:txBody>
    </xdr:sp>
    <xdr:clientData/>
  </xdr:twoCellAnchor>
  <xdr:twoCellAnchor>
    <xdr:from>
      <xdr:col>16</xdr:col>
      <xdr:colOff>353785</xdr:colOff>
      <xdr:row>5</xdr:row>
      <xdr:rowOff>122465</xdr:rowOff>
    </xdr:from>
    <xdr:to>
      <xdr:col>17</xdr:col>
      <xdr:colOff>296225</xdr:colOff>
      <xdr:row>6</xdr:row>
      <xdr:rowOff>72199</xdr:rowOff>
    </xdr:to>
    <xdr:sp macro="" textlink="">
      <xdr:nvSpPr>
        <xdr:cNvPr id="3" name="Texto 29"/>
        <xdr:cNvSpPr txBox="1">
          <a:spLocks noChangeArrowheads="1"/>
        </xdr:cNvSpPr>
      </xdr:nvSpPr>
      <xdr:spPr bwMode="auto">
        <a:xfrm>
          <a:off x="10050235" y="1074965"/>
          <a:ext cx="352015" cy="14023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</a:t>
          </a:r>
        </a:p>
      </xdr:txBody>
    </xdr:sp>
    <xdr:clientData/>
  </xdr:twoCellAnchor>
  <xdr:twoCellAnchor>
    <xdr:from>
      <xdr:col>3</xdr:col>
      <xdr:colOff>323850</xdr:colOff>
      <xdr:row>0</xdr:row>
      <xdr:rowOff>47625</xdr:rowOff>
    </xdr:from>
    <xdr:to>
      <xdr:col>14</xdr:col>
      <xdr:colOff>42861</xdr:colOff>
      <xdr:row>4</xdr:row>
      <xdr:rowOff>161925</xdr:rowOff>
    </xdr:to>
    <xdr:sp macro="" textlink="">
      <xdr:nvSpPr>
        <xdr:cNvPr id="4" name="Texto 27"/>
        <xdr:cNvSpPr txBox="1">
          <a:spLocks noChangeArrowheads="1"/>
        </xdr:cNvSpPr>
      </xdr:nvSpPr>
      <xdr:spPr bwMode="auto">
        <a:xfrm>
          <a:off x="1381125" y="47625"/>
          <a:ext cx="7405686" cy="87630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</a:t>
          </a: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DE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VILLA DE COS</a:t>
          </a: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, ZAC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17</xdr:col>
      <xdr:colOff>224190</xdr:colOff>
      <xdr:row>7</xdr:row>
      <xdr:rowOff>20495</xdr:rowOff>
    </xdr:from>
    <xdr:to>
      <xdr:col>18</xdr:col>
      <xdr:colOff>399722</xdr:colOff>
      <xdr:row>7</xdr:row>
      <xdr:rowOff>173087</xdr:rowOff>
    </xdr:to>
    <xdr:sp macro="" textlink="">
      <xdr:nvSpPr>
        <xdr:cNvPr id="5" name="Texto 12"/>
        <xdr:cNvSpPr txBox="1">
          <a:spLocks noChangeArrowheads="1"/>
        </xdr:cNvSpPr>
      </xdr:nvSpPr>
      <xdr:spPr bwMode="auto">
        <a:xfrm>
          <a:off x="10330215" y="1353995"/>
          <a:ext cx="63273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 DE 1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247650</xdr:colOff>
      <xdr:row>5</xdr:row>
      <xdr:rowOff>151039</xdr:rowOff>
    </xdr:from>
    <xdr:to>
      <xdr:col>18</xdr:col>
      <xdr:colOff>304799</xdr:colOff>
      <xdr:row>6</xdr:row>
      <xdr:rowOff>142874</xdr:rowOff>
    </xdr:to>
    <xdr:sp macro="" textlink="">
      <xdr:nvSpPr>
        <xdr:cNvPr id="6" name="Texto 29"/>
        <xdr:cNvSpPr txBox="1">
          <a:spLocks noChangeArrowheads="1"/>
        </xdr:cNvSpPr>
      </xdr:nvSpPr>
      <xdr:spPr bwMode="auto">
        <a:xfrm>
          <a:off x="9944100" y="1103539"/>
          <a:ext cx="923924" cy="18233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05/08/2016</a:t>
          </a:r>
        </a:p>
      </xdr:txBody>
    </xdr:sp>
    <xdr:clientData/>
  </xdr:twoCellAnchor>
  <xdr:twoCellAnchor>
    <xdr:from>
      <xdr:col>1</xdr:col>
      <xdr:colOff>0</xdr:colOff>
      <xdr:row>20</xdr:row>
      <xdr:rowOff>24607</xdr:rowOff>
    </xdr:from>
    <xdr:to>
      <xdr:col>4</xdr:col>
      <xdr:colOff>171450</xdr:colOff>
      <xdr:row>22</xdr:row>
      <xdr:rowOff>102660</xdr:rowOff>
    </xdr:to>
    <xdr:sp macro="" textlink="">
      <xdr:nvSpPr>
        <xdr:cNvPr id="7" name="Texto 62"/>
        <xdr:cNvSpPr txBox="1">
          <a:spLocks noChangeArrowheads="1"/>
        </xdr:cNvSpPr>
      </xdr:nvSpPr>
      <xdr:spPr bwMode="auto">
        <a:xfrm>
          <a:off x="38100" y="6520657"/>
          <a:ext cx="283845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1219467</xdr:colOff>
      <xdr:row>23</xdr:row>
      <xdr:rowOff>16935</xdr:rowOff>
    </xdr:from>
    <xdr:to>
      <xdr:col>7</xdr:col>
      <xdr:colOff>227807</xdr:colOff>
      <xdr:row>25</xdr:row>
      <xdr:rowOff>152400</xdr:rowOff>
    </xdr:to>
    <xdr:sp macro="" textlink="">
      <xdr:nvSpPr>
        <xdr:cNvPr id="8" name="Texto 63"/>
        <xdr:cNvSpPr txBox="1">
          <a:spLocks noChangeArrowheads="1"/>
        </xdr:cNvSpPr>
      </xdr:nvSpPr>
      <xdr:spPr bwMode="auto">
        <a:xfrm>
          <a:off x="2276742" y="7084485"/>
          <a:ext cx="2627840" cy="5164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7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7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7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206760</xdr:colOff>
      <xdr:row>19</xdr:row>
      <xdr:rowOff>85725</xdr:rowOff>
    </xdr:from>
    <xdr:to>
      <xdr:col>18</xdr:col>
      <xdr:colOff>357570</xdr:colOff>
      <xdr:row>21</xdr:row>
      <xdr:rowOff>121710</xdr:rowOff>
    </xdr:to>
    <xdr:sp macro="" textlink="">
      <xdr:nvSpPr>
        <xdr:cNvPr id="9" name="Texto 39"/>
        <xdr:cNvSpPr txBox="1">
          <a:spLocks noChangeArrowheads="1"/>
        </xdr:cNvSpPr>
      </xdr:nvSpPr>
      <xdr:spPr bwMode="auto">
        <a:xfrm>
          <a:off x="8950710" y="6391275"/>
          <a:ext cx="1970085" cy="41698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504825</xdr:colOff>
      <xdr:row>20</xdr:row>
      <xdr:rowOff>57150</xdr:rowOff>
    </xdr:from>
    <xdr:to>
      <xdr:col>10</xdr:col>
      <xdr:colOff>153459</xdr:colOff>
      <xdr:row>22</xdr:row>
      <xdr:rowOff>83610</xdr:rowOff>
    </xdr:to>
    <xdr:sp macro="" textlink="">
      <xdr:nvSpPr>
        <xdr:cNvPr id="10" name="Texto 39"/>
        <xdr:cNvSpPr txBox="1">
          <a:spLocks noChangeArrowheads="1"/>
        </xdr:cNvSpPr>
      </xdr:nvSpPr>
      <xdr:spPr bwMode="auto">
        <a:xfrm>
          <a:off x="4552950" y="6553200"/>
          <a:ext cx="2429934" cy="40746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7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7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11</xdr:col>
      <xdr:colOff>29635</xdr:colOff>
      <xdr:row>22</xdr:row>
      <xdr:rowOff>123825</xdr:rowOff>
    </xdr:from>
    <xdr:to>
      <xdr:col>14</xdr:col>
      <xdr:colOff>429685</xdr:colOff>
      <xdr:row>25</xdr:row>
      <xdr:rowOff>161924</xdr:rowOff>
    </xdr:to>
    <xdr:sp macro="" textlink="" fLocksText="0">
      <xdr:nvSpPr>
        <xdr:cNvPr id="11" name="Text Box 14"/>
        <xdr:cNvSpPr txBox="1">
          <a:spLocks noChangeArrowheads="1"/>
        </xdr:cNvSpPr>
      </xdr:nvSpPr>
      <xdr:spPr bwMode="auto">
        <a:xfrm>
          <a:off x="7382935" y="7000875"/>
          <a:ext cx="1790700" cy="6095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7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7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35</xdr:row>
      <xdr:rowOff>20495</xdr:rowOff>
    </xdr:from>
    <xdr:to>
      <xdr:col>18</xdr:col>
      <xdr:colOff>399722</xdr:colOff>
      <xdr:row>35</xdr:row>
      <xdr:rowOff>173087</xdr:rowOff>
    </xdr:to>
    <xdr:sp macro="" textlink="">
      <xdr:nvSpPr>
        <xdr:cNvPr id="12" name="Texto 12"/>
        <xdr:cNvSpPr txBox="1">
          <a:spLocks noChangeArrowheads="1"/>
        </xdr:cNvSpPr>
      </xdr:nvSpPr>
      <xdr:spPr bwMode="auto">
        <a:xfrm>
          <a:off x="10330215" y="1353995"/>
          <a:ext cx="63273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HOJA_____DE_____</a:t>
          </a:r>
        </a:p>
      </xdr:txBody>
    </xdr:sp>
    <xdr:clientData/>
  </xdr:twoCellAnchor>
  <xdr:twoCellAnchor>
    <xdr:from>
      <xdr:col>16</xdr:col>
      <xdr:colOff>353785</xdr:colOff>
      <xdr:row>33</xdr:row>
      <xdr:rowOff>122465</xdr:rowOff>
    </xdr:from>
    <xdr:to>
      <xdr:col>17</xdr:col>
      <xdr:colOff>296225</xdr:colOff>
      <xdr:row>34</xdr:row>
      <xdr:rowOff>72199</xdr:rowOff>
    </xdr:to>
    <xdr:sp macro="" textlink="">
      <xdr:nvSpPr>
        <xdr:cNvPr id="13" name="Texto 29"/>
        <xdr:cNvSpPr txBox="1">
          <a:spLocks noChangeArrowheads="1"/>
        </xdr:cNvSpPr>
      </xdr:nvSpPr>
      <xdr:spPr bwMode="auto">
        <a:xfrm>
          <a:off x="10050235" y="1074965"/>
          <a:ext cx="352015" cy="14023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</a:t>
          </a:r>
        </a:p>
      </xdr:txBody>
    </xdr:sp>
    <xdr:clientData/>
  </xdr:twoCellAnchor>
  <xdr:twoCellAnchor>
    <xdr:from>
      <xdr:col>3</xdr:col>
      <xdr:colOff>323850</xdr:colOff>
      <xdr:row>28</xdr:row>
      <xdr:rowOff>47625</xdr:rowOff>
    </xdr:from>
    <xdr:to>
      <xdr:col>14</xdr:col>
      <xdr:colOff>42861</xdr:colOff>
      <xdr:row>32</xdr:row>
      <xdr:rowOff>161925</xdr:rowOff>
    </xdr:to>
    <xdr:sp macro="" textlink="">
      <xdr:nvSpPr>
        <xdr:cNvPr id="14" name="Texto 27"/>
        <xdr:cNvSpPr txBox="1">
          <a:spLocks noChangeArrowheads="1"/>
        </xdr:cNvSpPr>
      </xdr:nvSpPr>
      <xdr:spPr bwMode="auto">
        <a:xfrm>
          <a:off x="1381125" y="47625"/>
          <a:ext cx="7405686" cy="87630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</a:t>
          </a: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DE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VILLA DE COS</a:t>
          </a: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, ZAC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17</xdr:col>
      <xdr:colOff>224190</xdr:colOff>
      <xdr:row>35</xdr:row>
      <xdr:rowOff>20495</xdr:rowOff>
    </xdr:from>
    <xdr:to>
      <xdr:col>18</xdr:col>
      <xdr:colOff>399722</xdr:colOff>
      <xdr:row>35</xdr:row>
      <xdr:rowOff>173087</xdr:rowOff>
    </xdr:to>
    <xdr:sp macro="" textlink="">
      <xdr:nvSpPr>
        <xdr:cNvPr id="15" name="Texto 12"/>
        <xdr:cNvSpPr txBox="1">
          <a:spLocks noChangeArrowheads="1"/>
        </xdr:cNvSpPr>
      </xdr:nvSpPr>
      <xdr:spPr bwMode="auto">
        <a:xfrm>
          <a:off x="10330215" y="1353995"/>
          <a:ext cx="63273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 DE 1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247650</xdr:colOff>
      <xdr:row>33</xdr:row>
      <xdr:rowOff>151039</xdr:rowOff>
    </xdr:from>
    <xdr:to>
      <xdr:col>18</xdr:col>
      <xdr:colOff>304799</xdr:colOff>
      <xdr:row>34</xdr:row>
      <xdr:rowOff>142874</xdr:rowOff>
    </xdr:to>
    <xdr:sp macro="" textlink="">
      <xdr:nvSpPr>
        <xdr:cNvPr id="16" name="Texto 29"/>
        <xdr:cNvSpPr txBox="1">
          <a:spLocks noChangeArrowheads="1"/>
        </xdr:cNvSpPr>
      </xdr:nvSpPr>
      <xdr:spPr bwMode="auto">
        <a:xfrm>
          <a:off x="9944100" y="1103539"/>
          <a:ext cx="923924" cy="18233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05/09/2016</a:t>
          </a:r>
        </a:p>
      </xdr:txBody>
    </xdr:sp>
    <xdr:clientData/>
  </xdr:twoCellAnchor>
  <xdr:twoCellAnchor>
    <xdr:from>
      <xdr:col>1</xdr:col>
      <xdr:colOff>0</xdr:colOff>
      <xdr:row>48</xdr:row>
      <xdr:rowOff>24607</xdr:rowOff>
    </xdr:from>
    <xdr:to>
      <xdr:col>4</xdr:col>
      <xdr:colOff>171450</xdr:colOff>
      <xdr:row>50</xdr:row>
      <xdr:rowOff>102660</xdr:rowOff>
    </xdr:to>
    <xdr:sp macro="" textlink="">
      <xdr:nvSpPr>
        <xdr:cNvPr id="17" name="Texto 62"/>
        <xdr:cNvSpPr txBox="1">
          <a:spLocks noChangeArrowheads="1"/>
        </xdr:cNvSpPr>
      </xdr:nvSpPr>
      <xdr:spPr bwMode="auto">
        <a:xfrm>
          <a:off x="38100" y="6520657"/>
          <a:ext cx="2838450" cy="4590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3</xdr:col>
      <xdr:colOff>1219467</xdr:colOff>
      <xdr:row>51</xdr:row>
      <xdr:rowOff>16935</xdr:rowOff>
    </xdr:from>
    <xdr:to>
      <xdr:col>7</xdr:col>
      <xdr:colOff>227807</xdr:colOff>
      <xdr:row>53</xdr:row>
      <xdr:rowOff>152400</xdr:rowOff>
    </xdr:to>
    <xdr:sp macro="" textlink="">
      <xdr:nvSpPr>
        <xdr:cNvPr id="18" name="Texto 63"/>
        <xdr:cNvSpPr txBox="1">
          <a:spLocks noChangeArrowheads="1"/>
        </xdr:cNvSpPr>
      </xdr:nvSpPr>
      <xdr:spPr bwMode="auto">
        <a:xfrm>
          <a:off x="2276742" y="7084485"/>
          <a:ext cx="2627840" cy="5164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7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7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7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206760</xdr:colOff>
      <xdr:row>47</xdr:row>
      <xdr:rowOff>85725</xdr:rowOff>
    </xdr:from>
    <xdr:to>
      <xdr:col>18</xdr:col>
      <xdr:colOff>357570</xdr:colOff>
      <xdr:row>49</xdr:row>
      <xdr:rowOff>121710</xdr:rowOff>
    </xdr:to>
    <xdr:sp macro="" textlink="">
      <xdr:nvSpPr>
        <xdr:cNvPr id="19" name="Texto 39"/>
        <xdr:cNvSpPr txBox="1">
          <a:spLocks noChangeArrowheads="1"/>
        </xdr:cNvSpPr>
      </xdr:nvSpPr>
      <xdr:spPr bwMode="auto">
        <a:xfrm>
          <a:off x="8950710" y="6391275"/>
          <a:ext cx="1970085" cy="41698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504825</xdr:colOff>
      <xdr:row>48</xdr:row>
      <xdr:rowOff>57150</xdr:rowOff>
    </xdr:from>
    <xdr:to>
      <xdr:col>10</xdr:col>
      <xdr:colOff>153459</xdr:colOff>
      <xdr:row>50</xdr:row>
      <xdr:rowOff>83610</xdr:rowOff>
    </xdr:to>
    <xdr:sp macro="" textlink="">
      <xdr:nvSpPr>
        <xdr:cNvPr id="20" name="Texto 39"/>
        <xdr:cNvSpPr txBox="1">
          <a:spLocks noChangeArrowheads="1"/>
        </xdr:cNvSpPr>
      </xdr:nvSpPr>
      <xdr:spPr bwMode="auto">
        <a:xfrm>
          <a:off x="4552950" y="6553200"/>
          <a:ext cx="2429934" cy="40746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7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7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11</xdr:col>
      <xdr:colOff>29635</xdr:colOff>
      <xdr:row>50</xdr:row>
      <xdr:rowOff>123825</xdr:rowOff>
    </xdr:from>
    <xdr:to>
      <xdr:col>14</xdr:col>
      <xdr:colOff>429685</xdr:colOff>
      <xdr:row>53</xdr:row>
      <xdr:rowOff>161924</xdr:rowOff>
    </xdr:to>
    <xdr:sp macro="" textlink="" fLocksText="0">
      <xdr:nvSpPr>
        <xdr:cNvPr id="21" name="Text Box 14"/>
        <xdr:cNvSpPr txBox="1">
          <a:spLocks noChangeArrowheads="1"/>
        </xdr:cNvSpPr>
      </xdr:nvSpPr>
      <xdr:spPr bwMode="auto">
        <a:xfrm>
          <a:off x="7382935" y="7000875"/>
          <a:ext cx="1790700" cy="6095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7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  <a:endParaRPr lang="es-MX" sz="7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7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224190</xdr:colOff>
      <xdr:row>7</xdr:row>
      <xdr:rowOff>20495</xdr:rowOff>
    </xdr:from>
    <xdr:to>
      <xdr:col>18</xdr:col>
      <xdr:colOff>399722</xdr:colOff>
      <xdr:row>7</xdr:row>
      <xdr:rowOff>173087</xdr:rowOff>
    </xdr:to>
    <xdr:sp macro="" textlink="">
      <xdr:nvSpPr>
        <xdr:cNvPr id="2" name="Texto 12"/>
        <xdr:cNvSpPr txBox="1">
          <a:spLocks noChangeArrowheads="1"/>
        </xdr:cNvSpPr>
      </xdr:nvSpPr>
      <xdr:spPr bwMode="auto">
        <a:xfrm>
          <a:off x="10168290" y="1353995"/>
          <a:ext cx="63273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HOJA_____DE_____</a:t>
          </a:r>
        </a:p>
      </xdr:txBody>
    </xdr:sp>
    <xdr:clientData/>
  </xdr:twoCellAnchor>
  <xdr:twoCellAnchor>
    <xdr:from>
      <xdr:col>16</xdr:col>
      <xdr:colOff>353785</xdr:colOff>
      <xdr:row>5</xdr:row>
      <xdr:rowOff>122465</xdr:rowOff>
    </xdr:from>
    <xdr:to>
      <xdr:col>17</xdr:col>
      <xdr:colOff>296225</xdr:colOff>
      <xdr:row>6</xdr:row>
      <xdr:rowOff>72199</xdr:rowOff>
    </xdr:to>
    <xdr:sp macro="" textlink="">
      <xdr:nvSpPr>
        <xdr:cNvPr id="3" name="Texto 29"/>
        <xdr:cNvSpPr txBox="1">
          <a:spLocks noChangeArrowheads="1"/>
        </xdr:cNvSpPr>
      </xdr:nvSpPr>
      <xdr:spPr bwMode="auto">
        <a:xfrm>
          <a:off x="9869260" y="1074965"/>
          <a:ext cx="371065" cy="14023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</a:t>
          </a:r>
        </a:p>
      </xdr:txBody>
    </xdr:sp>
    <xdr:clientData/>
  </xdr:twoCellAnchor>
  <xdr:twoCellAnchor>
    <xdr:from>
      <xdr:col>1</xdr:col>
      <xdr:colOff>295275</xdr:colOff>
      <xdr:row>0</xdr:row>
      <xdr:rowOff>28575</xdr:rowOff>
    </xdr:from>
    <xdr:to>
      <xdr:col>16</xdr:col>
      <xdr:colOff>380999</xdr:colOff>
      <xdr:row>4</xdr:row>
      <xdr:rowOff>142875</xdr:rowOff>
    </xdr:to>
    <xdr:sp macro="" textlink="">
      <xdr:nvSpPr>
        <xdr:cNvPr id="4" name="Texto 27"/>
        <xdr:cNvSpPr txBox="1">
          <a:spLocks noChangeArrowheads="1"/>
        </xdr:cNvSpPr>
      </xdr:nvSpPr>
      <xdr:spPr bwMode="auto">
        <a:xfrm>
          <a:off x="409575" y="28575"/>
          <a:ext cx="9486899" cy="87630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</a:t>
          </a: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DE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VILLA DE COS</a:t>
          </a: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, ZAC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17</xdr:col>
      <xdr:colOff>224190</xdr:colOff>
      <xdr:row>7</xdr:row>
      <xdr:rowOff>20495</xdr:rowOff>
    </xdr:from>
    <xdr:to>
      <xdr:col>18</xdr:col>
      <xdr:colOff>399722</xdr:colOff>
      <xdr:row>7</xdr:row>
      <xdr:rowOff>173087</xdr:rowOff>
    </xdr:to>
    <xdr:sp macro="" textlink="">
      <xdr:nvSpPr>
        <xdr:cNvPr id="5" name="Texto 12"/>
        <xdr:cNvSpPr txBox="1">
          <a:spLocks noChangeArrowheads="1"/>
        </xdr:cNvSpPr>
      </xdr:nvSpPr>
      <xdr:spPr bwMode="auto">
        <a:xfrm>
          <a:off x="10168290" y="1353995"/>
          <a:ext cx="63273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 DE 1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247650</xdr:colOff>
      <xdr:row>5</xdr:row>
      <xdr:rowOff>151039</xdr:rowOff>
    </xdr:from>
    <xdr:to>
      <xdr:col>18</xdr:col>
      <xdr:colOff>304799</xdr:colOff>
      <xdr:row>6</xdr:row>
      <xdr:rowOff>142874</xdr:rowOff>
    </xdr:to>
    <xdr:sp macro="" textlink="">
      <xdr:nvSpPr>
        <xdr:cNvPr id="6" name="Texto 29"/>
        <xdr:cNvSpPr txBox="1">
          <a:spLocks noChangeArrowheads="1"/>
        </xdr:cNvSpPr>
      </xdr:nvSpPr>
      <xdr:spPr bwMode="auto">
        <a:xfrm>
          <a:off x="9763125" y="1103539"/>
          <a:ext cx="942974" cy="18233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05/08/2016</a:t>
          </a:r>
        </a:p>
      </xdr:txBody>
    </xdr:sp>
    <xdr:clientData/>
  </xdr:twoCellAnchor>
  <xdr:twoCellAnchor>
    <xdr:from>
      <xdr:col>1</xdr:col>
      <xdr:colOff>123825</xdr:colOff>
      <xdr:row>30</xdr:row>
      <xdr:rowOff>186532</xdr:rowOff>
    </xdr:from>
    <xdr:to>
      <xdr:col>5</xdr:col>
      <xdr:colOff>363010</xdr:colOff>
      <xdr:row>33</xdr:row>
      <xdr:rowOff>95249</xdr:rowOff>
    </xdr:to>
    <xdr:sp macro="" textlink="">
      <xdr:nvSpPr>
        <xdr:cNvPr id="7" name="Texto 62"/>
        <xdr:cNvSpPr txBox="1">
          <a:spLocks noChangeArrowheads="1"/>
        </xdr:cNvSpPr>
      </xdr:nvSpPr>
      <xdr:spPr bwMode="auto">
        <a:xfrm>
          <a:off x="238125" y="6053932"/>
          <a:ext cx="3058585" cy="4802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276492</xdr:colOff>
      <xdr:row>35</xdr:row>
      <xdr:rowOff>150285</xdr:rowOff>
    </xdr:from>
    <xdr:to>
      <xdr:col>8</xdr:col>
      <xdr:colOff>180182</xdr:colOff>
      <xdr:row>38</xdr:row>
      <xdr:rowOff>161925</xdr:rowOff>
    </xdr:to>
    <xdr:sp macro="" textlink="">
      <xdr:nvSpPr>
        <xdr:cNvPr id="8" name="Texto 63"/>
        <xdr:cNvSpPr txBox="1">
          <a:spLocks noChangeArrowheads="1"/>
        </xdr:cNvSpPr>
      </xdr:nvSpPr>
      <xdr:spPr bwMode="auto">
        <a:xfrm>
          <a:off x="2467242" y="6970185"/>
          <a:ext cx="2818340" cy="5831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168660</xdr:colOff>
      <xdr:row>31</xdr:row>
      <xdr:rowOff>66675</xdr:rowOff>
    </xdr:from>
    <xdr:to>
      <xdr:col>18</xdr:col>
      <xdr:colOff>319470</xdr:colOff>
      <xdr:row>33</xdr:row>
      <xdr:rowOff>95250</xdr:rowOff>
    </xdr:to>
    <xdr:sp macro="" textlink="">
      <xdr:nvSpPr>
        <xdr:cNvPr id="9" name="Texto 39"/>
        <xdr:cNvSpPr txBox="1">
          <a:spLocks noChangeArrowheads="1"/>
        </xdr:cNvSpPr>
      </xdr:nvSpPr>
      <xdr:spPr bwMode="auto">
        <a:xfrm>
          <a:off x="8712585" y="6124575"/>
          <a:ext cx="2008185" cy="4095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464608</xdr:colOff>
      <xdr:row>31</xdr:row>
      <xdr:rowOff>16936</xdr:rowOff>
    </xdr:from>
    <xdr:to>
      <xdr:col>12</xdr:col>
      <xdr:colOff>115359</xdr:colOff>
      <xdr:row>33</xdr:row>
      <xdr:rowOff>66675</xdr:rowOff>
    </xdr:to>
    <xdr:sp macro="" textlink="">
      <xdr:nvSpPr>
        <xdr:cNvPr id="10" name="Texto 39"/>
        <xdr:cNvSpPr txBox="1">
          <a:spLocks noChangeArrowheads="1"/>
        </xdr:cNvSpPr>
      </xdr:nvSpPr>
      <xdr:spPr bwMode="auto">
        <a:xfrm>
          <a:off x="4188883" y="6074836"/>
          <a:ext cx="3556001" cy="43073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372535</xdr:colOff>
      <xdr:row>36</xdr:row>
      <xdr:rowOff>1</xdr:rowOff>
    </xdr:from>
    <xdr:to>
      <xdr:col>14</xdr:col>
      <xdr:colOff>248710</xdr:colOff>
      <xdr:row>38</xdr:row>
      <xdr:rowOff>152401</xdr:rowOff>
    </xdr:to>
    <xdr:sp macro="" textlink="" fLocksText="0">
      <xdr:nvSpPr>
        <xdr:cNvPr id="11" name="Text Box 14"/>
        <xdr:cNvSpPr txBox="1">
          <a:spLocks noChangeArrowheads="1"/>
        </xdr:cNvSpPr>
      </xdr:nvSpPr>
      <xdr:spPr bwMode="auto">
        <a:xfrm>
          <a:off x="6868585" y="7010401"/>
          <a:ext cx="192405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    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lnSpc>
              <a:spcPts val="700"/>
            </a:lnSpc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lnSpc>
              <a:spcPts val="700"/>
            </a:lnSpc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224190</xdr:colOff>
      <xdr:row>49</xdr:row>
      <xdr:rowOff>20495</xdr:rowOff>
    </xdr:from>
    <xdr:to>
      <xdr:col>18</xdr:col>
      <xdr:colOff>399722</xdr:colOff>
      <xdr:row>49</xdr:row>
      <xdr:rowOff>173087</xdr:rowOff>
    </xdr:to>
    <xdr:sp macro="" textlink="">
      <xdr:nvSpPr>
        <xdr:cNvPr id="22" name="Texto 12"/>
        <xdr:cNvSpPr txBox="1">
          <a:spLocks noChangeArrowheads="1"/>
        </xdr:cNvSpPr>
      </xdr:nvSpPr>
      <xdr:spPr bwMode="auto">
        <a:xfrm>
          <a:off x="10168290" y="1734995"/>
          <a:ext cx="63273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HOJA_____DE_____</a:t>
          </a:r>
        </a:p>
      </xdr:txBody>
    </xdr:sp>
    <xdr:clientData/>
  </xdr:twoCellAnchor>
  <xdr:twoCellAnchor>
    <xdr:from>
      <xdr:col>16</xdr:col>
      <xdr:colOff>353785</xdr:colOff>
      <xdr:row>47</xdr:row>
      <xdr:rowOff>122465</xdr:rowOff>
    </xdr:from>
    <xdr:to>
      <xdr:col>17</xdr:col>
      <xdr:colOff>296225</xdr:colOff>
      <xdr:row>48</xdr:row>
      <xdr:rowOff>72199</xdr:rowOff>
    </xdr:to>
    <xdr:sp macro="" textlink="">
      <xdr:nvSpPr>
        <xdr:cNvPr id="23" name="Texto 29"/>
        <xdr:cNvSpPr txBox="1">
          <a:spLocks noChangeArrowheads="1"/>
        </xdr:cNvSpPr>
      </xdr:nvSpPr>
      <xdr:spPr bwMode="auto">
        <a:xfrm>
          <a:off x="9869260" y="1455965"/>
          <a:ext cx="371065" cy="14023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</a:t>
          </a:r>
        </a:p>
      </xdr:txBody>
    </xdr:sp>
    <xdr:clientData/>
  </xdr:twoCellAnchor>
  <xdr:twoCellAnchor>
    <xdr:from>
      <xdr:col>1</xdr:col>
      <xdr:colOff>295275</xdr:colOff>
      <xdr:row>41</xdr:row>
      <xdr:rowOff>28575</xdr:rowOff>
    </xdr:from>
    <xdr:to>
      <xdr:col>16</xdr:col>
      <xdr:colOff>380999</xdr:colOff>
      <xdr:row>45</xdr:row>
      <xdr:rowOff>142875</xdr:rowOff>
    </xdr:to>
    <xdr:sp macro="" textlink="">
      <xdr:nvSpPr>
        <xdr:cNvPr id="24" name="Texto 27"/>
        <xdr:cNvSpPr txBox="1">
          <a:spLocks noChangeArrowheads="1"/>
        </xdr:cNvSpPr>
      </xdr:nvSpPr>
      <xdr:spPr bwMode="auto">
        <a:xfrm>
          <a:off x="409575" y="219075"/>
          <a:ext cx="9486899" cy="87630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</a:t>
          </a: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DE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VILLA DE COS</a:t>
          </a: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, ZAC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2016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17</xdr:col>
      <xdr:colOff>224190</xdr:colOff>
      <xdr:row>49</xdr:row>
      <xdr:rowOff>20495</xdr:rowOff>
    </xdr:from>
    <xdr:to>
      <xdr:col>18</xdr:col>
      <xdr:colOff>399722</xdr:colOff>
      <xdr:row>49</xdr:row>
      <xdr:rowOff>173087</xdr:rowOff>
    </xdr:to>
    <xdr:sp macro="" textlink="">
      <xdr:nvSpPr>
        <xdr:cNvPr id="25" name="Texto 12"/>
        <xdr:cNvSpPr txBox="1">
          <a:spLocks noChangeArrowheads="1"/>
        </xdr:cNvSpPr>
      </xdr:nvSpPr>
      <xdr:spPr bwMode="auto">
        <a:xfrm>
          <a:off x="10168290" y="1734995"/>
          <a:ext cx="63273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 DE 1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247650</xdr:colOff>
      <xdr:row>47</xdr:row>
      <xdr:rowOff>151039</xdr:rowOff>
    </xdr:from>
    <xdr:to>
      <xdr:col>18</xdr:col>
      <xdr:colOff>304799</xdr:colOff>
      <xdr:row>48</xdr:row>
      <xdr:rowOff>142874</xdr:rowOff>
    </xdr:to>
    <xdr:sp macro="" textlink="">
      <xdr:nvSpPr>
        <xdr:cNvPr id="26" name="Texto 29"/>
        <xdr:cNvSpPr txBox="1">
          <a:spLocks noChangeArrowheads="1"/>
        </xdr:cNvSpPr>
      </xdr:nvSpPr>
      <xdr:spPr bwMode="auto">
        <a:xfrm>
          <a:off x="9763125" y="1484539"/>
          <a:ext cx="942974" cy="18233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05/09/2016</a:t>
          </a:r>
        </a:p>
      </xdr:txBody>
    </xdr:sp>
    <xdr:clientData/>
  </xdr:twoCellAnchor>
  <xdr:twoCellAnchor>
    <xdr:from>
      <xdr:col>1</xdr:col>
      <xdr:colOff>123825</xdr:colOff>
      <xdr:row>72</xdr:row>
      <xdr:rowOff>186532</xdr:rowOff>
    </xdr:from>
    <xdr:to>
      <xdr:col>5</xdr:col>
      <xdr:colOff>363010</xdr:colOff>
      <xdr:row>75</xdr:row>
      <xdr:rowOff>95249</xdr:rowOff>
    </xdr:to>
    <xdr:sp macro="" textlink="">
      <xdr:nvSpPr>
        <xdr:cNvPr id="27" name="Texto 62"/>
        <xdr:cNvSpPr txBox="1">
          <a:spLocks noChangeArrowheads="1"/>
        </xdr:cNvSpPr>
      </xdr:nvSpPr>
      <xdr:spPr bwMode="auto">
        <a:xfrm>
          <a:off x="238125" y="5806282"/>
          <a:ext cx="3058585" cy="4802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4</xdr:col>
      <xdr:colOff>276492</xdr:colOff>
      <xdr:row>77</xdr:row>
      <xdr:rowOff>150285</xdr:rowOff>
    </xdr:from>
    <xdr:to>
      <xdr:col>8</xdr:col>
      <xdr:colOff>180182</xdr:colOff>
      <xdr:row>80</xdr:row>
      <xdr:rowOff>161925</xdr:rowOff>
    </xdr:to>
    <xdr:sp macro="" textlink="">
      <xdr:nvSpPr>
        <xdr:cNvPr id="28" name="Texto 63"/>
        <xdr:cNvSpPr txBox="1">
          <a:spLocks noChangeArrowheads="1"/>
        </xdr:cNvSpPr>
      </xdr:nvSpPr>
      <xdr:spPr bwMode="auto">
        <a:xfrm>
          <a:off x="2467242" y="6722535"/>
          <a:ext cx="2818340" cy="5831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LAURA FIGUEROA ARRIAGA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 DE DESARROLLO ECÓNOMICO Y SOCIAL </a:t>
          </a:r>
        </a:p>
      </xdr:txBody>
    </xdr:sp>
    <xdr:clientData/>
  </xdr:twoCellAnchor>
  <xdr:twoCellAnchor>
    <xdr:from>
      <xdr:col>14</xdr:col>
      <xdr:colOff>168660</xdr:colOff>
      <xdr:row>73</xdr:row>
      <xdr:rowOff>66675</xdr:rowOff>
    </xdr:from>
    <xdr:to>
      <xdr:col>18</xdr:col>
      <xdr:colOff>319470</xdr:colOff>
      <xdr:row>75</xdr:row>
      <xdr:rowOff>95250</xdr:rowOff>
    </xdr:to>
    <xdr:sp macro="" textlink="">
      <xdr:nvSpPr>
        <xdr:cNvPr id="29" name="Texto 39"/>
        <xdr:cNvSpPr txBox="1">
          <a:spLocks noChangeArrowheads="1"/>
        </xdr:cNvSpPr>
      </xdr:nvSpPr>
      <xdr:spPr bwMode="auto">
        <a:xfrm>
          <a:off x="8712585" y="5876925"/>
          <a:ext cx="2008185" cy="4095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464608</xdr:colOff>
      <xdr:row>73</xdr:row>
      <xdr:rowOff>16936</xdr:rowOff>
    </xdr:from>
    <xdr:to>
      <xdr:col>12</xdr:col>
      <xdr:colOff>115359</xdr:colOff>
      <xdr:row>75</xdr:row>
      <xdr:rowOff>66675</xdr:rowOff>
    </xdr:to>
    <xdr:sp macro="" textlink="">
      <xdr:nvSpPr>
        <xdr:cNvPr id="30" name="Texto 39"/>
        <xdr:cNvSpPr txBox="1">
          <a:spLocks noChangeArrowheads="1"/>
        </xdr:cNvSpPr>
      </xdr:nvSpPr>
      <xdr:spPr bwMode="auto">
        <a:xfrm>
          <a:off x="4188883" y="5827186"/>
          <a:ext cx="3556001" cy="43073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CHAIREZ</a:t>
          </a: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10</xdr:col>
      <xdr:colOff>372535</xdr:colOff>
      <xdr:row>78</xdr:row>
      <xdr:rowOff>1</xdr:rowOff>
    </xdr:from>
    <xdr:to>
      <xdr:col>14</xdr:col>
      <xdr:colOff>248710</xdr:colOff>
      <xdr:row>80</xdr:row>
      <xdr:rowOff>152401</xdr:rowOff>
    </xdr:to>
    <xdr:sp macro="" textlink="" fLocksText="0">
      <xdr:nvSpPr>
        <xdr:cNvPr id="31" name="Text Box 14"/>
        <xdr:cNvSpPr txBox="1">
          <a:spLocks noChangeArrowheads="1"/>
        </xdr:cNvSpPr>
      </xdr:nvSpPr>
      <xdr:spPr bwMode="auto">
        <a:xfrm>
          <a:off x="6868585" y="6762751"/>
          <a:ext cx="192405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    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lnSpc>
              <a:spcPts val="700"/>
            </a:lnSpc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lnSpc>
              <a:spcPts val="700"/>
            </a:lnSpc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224190</xdr:colOff>
      <xdr:row>9</xdr:row>
      <xdr:rowOff>20495</xdr:rowOff>
    </xdr:from>
    <xdr:to>
      <xdr:col>18</xdr:col>
      <xdr:colOff>399722</xdr:colOff>
      <xdr:row>9</xdr:row>
      <xdr:rowOff>173087</xdr:rowOff>
    </xdr:to>
    <xdr:sp macro="" textlink="">
      <xdr:nvSpPr>
        <xdr:cNvPr id="2" name="Texto 12"/>
        <xdr:cNvSpPr txBox="1">
          <a:spLocks noChangeArrowheads="1"/>
        </xdr:cNvSpPr>
      </xdr:nvSpPr>
      <xdr:spPr bwMode="auto">
        <a:xfrm>
          <a:off x="10377840" y="1734995"/>
          <a:ext cx="613682" cy="1525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___</a:t>
          </a:r>
        </a:p>
      </xdr:txBody>
    </xdr:sp>
    <xdr:clientData/>
  </xdr:twoCellAnchor>
  <xdr:twoCellAnchor>
    <xdr:from>
      <xdr:col>16</xdr:col>
      <xdr:colOff>353785</xdr:colOff>
      <xdr:row>7</xdr:row>
      <xdr:rowOff>122465</xdr:rowOff>
    </xdr:from>
    <xdr:to>
      <xdr:col>17</xdr:col>
      <xdr:colOff>296225</xdr:colOff>
      <xdr:row>8</xdr:row>
      <xdr:rowOff>72199</xdr:rowOff>
    </xdr:to>
    <xdr:sp macro="" textlink="">
      <xdr:nvSpPr>
        <xdr:cNvPr id="3" name="Texto 29"/>
        <xdr:cNvSpPr txBox="1">
          <a:spLocks noChangeArrowheads="1"/>
        </xdr:cNvSpPr>
      </xdr:nvSpPr>
      <xdr:spPr bwMode="auto">
        <a:xfrm>
          <a:off x="10078810" y="1455965"/>
          <a:ext cx="371065" cy="14023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</a:t>
          </a:r>
        </a:p>
      </xdr:txBody>
    </xdr:sp>
    <xdr:clientData/>
  </xdr:twoCellAnchor>
  <xdr:twoCellAnchor>
    <xdr:from>
      <xdr:col>3</xdr:col>
      <xdr:colOff>447675</xdr:colOff>
      <xdr:row>1</xdr:row>
      <xdr:rowOff>38100</xdr:rowOff>
    </xdr:from>
    <xdr:to>
      <xdr:col>14</xdr:col>
      <xdr:colOff>166686</xdr:colOff>
      <xdr:row>5</xdr:row>
      <xdr:rowOff>152400</xdr:rowOff>
    </xdr:to>
    <xdr:sp macro="" textlink="">
      <xdr:nvSpPr>
        <xdr:cNvPr id="4" name="Texto 27"/>
        <xdr:cNvSpPr txBox="1">
          <a:spLocks noChangeArrowheads="1"/>
        </xdr:cNvSpPr>
      </xdr:nvSpPr>
      <xdr:spPr bwMode="auto">
        <a:xfrm>
          <a:off x="1609725" y="228600"/>
          <a:ext cx="7310436" cy="876300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</a:t>
          </a: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DE</a:t>
          </a:r>
          <a:r>
            <a:rPr lang="es-MX" sz="1800" b="1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VILLA DE COS</a:t>
          </a:r>
          <a:r>
            <a:rPr lang="es-MX" sz="1800" b="1" i="0" u="none" strike="noStrike">
              <a:solidFill>
                <a:srgbClr val="000000"/>
              </a:solidFill>
              <a:latin typeface="+mn-lt"/>
              <a:cs typeface="Times New Roman"/>
            </a:rPr>
            <a:t>, ZAC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2015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 </a:t>
          </a:r>
          <a:r>
            <a:rPr lang="es-MX" sz="2200" b="1" i="0" u="sng" strike="noStrike">
              <a:solidFill>
                <a:srgbClr val="000000"/>
              </a:solidFill>
              <a:latin typeface="+mn-lt"/>
              <a:cs typeface="Times New Roman"/>
            </a:rPr>
            <a:t>                               </a:t>
          </a:r>
          <a:endParaRPr lang="es-MX" sz="16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Times New Roman"/>
            </a:rPr>
            <a:t>MANTENIMIENTO/OBRAS POR ADMINISTRACIÓN/OBRAS</a:t>
          </a: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17</xdr:col>
      <xdr:colOff>104775</xdr:colOff>
      <xdr:row>9</xdr:row>
      <xdr:rowOff>20495</xdr:rowOff>
    </xdr:from>
    <xdr:to>
      <xdr:col>18</xdr:col>
      <xdr:colOff>399722</xdr:colOff>
      <xdr:row>10</xdr:row>
      <xdr:rowOff>9525</xdr:rowOff>
    </xdr:to>
    <xdr:sp macro="" textlink="">
      <xdr:nvSpPr>
        <xdr:cNvPr id="5" name="Texto 12"/>
        <xdr:cNvSpPr txBox="1">
          <a:spLocks noChangeArrowheads="1"/>
        </xdr:cNvSpPr>
      </xdr:nvSpPr>
      <xdr:spPr bwMode="auto">
        <a:xfrm>
          <a:off x="10258425" y="1734995"/>
          <a:ext cx="733097" cy="1795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+mn-lt"/>
              <a:cs typeface="Times New Roman"/>
            </a:rPr>
            <a:t>HOJA</a:t>
          </a:r>
          <a:r>
            <a:rPr lang="es-MX" sz="700" b="0" i="0" strike="noStrike" baseline="0">
              <a:solidFill>
                <a:srgbClr val="000000"/>
              </a:solidFill>
              <a:latin typeface="+mn-lt"/>
              <a:cs typeface="Times New Roman"/>
            </a:rPr>
            <a:t> 1 DE 1</a:t>
          </a:r>
          <a:endParaRPr lang="es-MX" sz="7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16</xdr:col>
      <xdr:colOff>247650</xdr:colOff>
      <xdr:row>7</xdr:row>
      <xdr:rowOff>151039</xdr:rowOff>
    </xdr:from>
    <xdr:to>
      <xdr:col>18</xdr:col>
      <xdr:colOff>304799</xdr:colOff>
      <xdr:row>8</xdr:row>
      <xdr:rowOff>142874</xdr:rowOff>
    </xdr:to>
    <xdr:sp macro="" textlink="">
      <xdr:nvSpPr>
        <xdr:cNvPr id="6" name="Texto 29"/>
        <xdr:cNvSpPr txBox="1">
          <a:spLocks noChangeArrowheads="1"/>
        </xdr:cNvSpPr>
      </xdr:nvSpPr>
      <xdr:spPr bwMode="auto">
        <a:xfrm>
          <a:off x="9972675" y="1484539"/>
          <a:ext cx="923924" cy="18233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FECHA: 05/09/2015</a:t>
          </a:r>
        </a:p>
      </xdr:txBody>
    </xdr:sp>
    <xdr:clientData/>
  </xdr:twoCellAnchor>
  <xdr:twoCellAnchor>
    <xdr:from>
      <xdr:col>0</xdr:col>
      <xdr:colOff>104775</xdr:colOff>
      <xdr:row>20</xdr:row>
      <xdr:rowOff>114300</xdr:rowOff>
    </xdr:from>
    <xdr:to>
      <xdr:col>5</xdr:col>
      <xdr:colOff>114299</xdr:colOff>
      <xdr:row>24</xdr:row>
      <xdr:rowOff>76200</xdr:rowOff>
    </xdr:to>
    <xdr:sp macro="" textlink="">
      <xdr:nvSpPr>
        <xdr:cNvPr id="7" name="Texto 62"/>
        <xdr:cNvSpPr txBox="1">
          <a:spLocks noChangeArrowheads="1"/>
        </xdr:cNvSpPr>
      </xdr:nvSpPr>
      <xdr:spPr bwMode="auto">
        <a:xfrm>
          <a:off x="104775" y="5353050"/>
          <a:ext cx="3086099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L.E. FRANCISCO ANTONIO SIFUENTES NAVA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5</xdr:col>
      <xdr:colOff>20111</xdr:colOff>
      <xdr:row>27</xdr:row>
      <xdr:rowOff>62710</xdr:rowOff>
    </xdr:from>
    <xdr:to>
      <xdr:col>8</xdr:col>
      <xdr:colOff>191560</xdr:colOff>
      <xdr:row>30</xdr:row>
      <xdr:rowOff>123826</xdr:rowOff>
    </xdr:to>
    <xdr:sp macro="" textlink="">
      <xdr:nvSpPr>
        <xdr:cNvPr id="8" name="Texto 63"/>
        <xdr:cNvSpPr txBox="1">
          <a:spLocks noChangeArrowheads="1"/>
        </xdr:cNvSpPr>
      </xdr:nvSpPr>
      <xdr:spPr bwMode="auto">
        <a:xfrm>
          <a:off x="3096686" y="6634960"/>
          <a:ext cx="2343149" cy="632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L. LAURA FIGUEROA ARRIAGA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DIRECTORA DE DESARROLLO ECÓNOMICO  Y</a:t>
          </a:r>
          <a:r>
            <a:rPr lang="es-MX" sz="800" b="1" i="0" strike="noStrike" baseline="0">
              <a:solidFill>
                <a:srgbClr val="000000"/>
              </a:solidFill>
              <a:latin typeface="+mn-lt"/>
              <a:cs typeface="Times New Roman"/>
            </a:rPr>
            <a:t> SOCIAL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13</xdr:col>
      <xdr:colOff>311535</xdr:colOff>
      <xdr:row>19</xdr:row>
      <xdr:rowOff>123824</xdr:rowOff>
    </xdr:from>
    <xdr:to>
      <xdr:col>18</xdr:col>
      <xdr:colOff>348045</xdr:colOff>
      <xdr:row>24</xdr:row>
      <xdr:rowOff>14213</xdr:rowOff>
    </xdr:to>
    <xdr:sp macro="" textlink="">
      <xdr:nvSpPr>
        <xdr:cNvPr id="9" name="Texto 39"/>
        <xdr:cNvSpPr txBox="1">
          <a:spLocks noChangeArrowheads="1"/>
        </xdr:cNvSpPr>
      </xdr:nvSpPr>
      <xdr:spPr bwMode="auto">
        <a:xfrm>
          <a:off x="8560185" y="5172074"/>
          <a:ext cx="2379660" cy="842889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M.T.E. FRANCISCO JAVIER SILVA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TESORERO MUNICIPAL</a:t>
          </a:r>
        </a:p>
      </xdr:txBody>
    </xdr:sp>
    <xdr:clientData/>
  </xdr:twoCellAnchor>
  <xdr:twoCellAnchor>
    <xdr:from>
      <xdr:col>6</xdr:col>
      <xdr:colOff>416984</xdr:colOff>
      <xdr:row>20</xdr:row>
      <xdr:rowOff>96574</xdr:rowOff>
    </xdr:from>
    <xdr:to>
      <xdr:col>10</xdr:col>
      <xdr:colOff>495301</xdr:colOff>
      <xdr:row>24</xdr:row>
      <xdr:rowOff>76200</xdr:rowOff>
    </xdr:to>
    <xdr:sp macro="" textlink="">
      <xdr:nvSpPr>
        <xdr:cNvPr id="10" name="Texto 39"/>
        <xdr:cNvSpPr txBox="1">
          <a:spLocks noChangeArrowheads="1"/>
        </xdr:cNvSpPr>
      </xdr:nvSpPr>
      <xdr:spPr bwMode="auto">
        <a:xfrm>
          <a:off x="4255559" y="5335324"/>
          <a:ext cx="3012017" cy="741626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C.P. HORTENCIA ESQUIVEL CHAIREZ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SINDICO  MUNICIPAL</a:t>
          </a:r>
        </a:p>
      </xdr:txBody>
    </xdr:sp>
    <xdr:clientData/>
  </xdr:twoCellAnchor>
  <xdr:twoCellAnchor>
    <xdr:from>
      <xdr:col>11</xdr:col>
      <xdr:colOff>0</xdr:colOff>
      <xdr:row>27</xdr:row>
      <xdr:rowOff>104776</xdr:rowOff>
    </xdr:from>
    <xdr:to>
      <xdr:col>15</xdr:col>
      <xdr:colOff>95250</xdr:colOff>
      <xdr:row>30</xdr:row>
      <xdr:rowOff>104776</xdr:rowOff>
    </xdr:to>
    <xdr:sp macro="" textlink="" fLocksText="0">
      <xdr:nvSpPr>
        <xdr:cNvPr id="11" name="Text Box 14"/>
        <xdr:cNvSpPr txBox="1">
          <a:spLocks noChangeArrowheads="1"/>
        </xdr:cNvSpPr>
      </xdr:nvSpPr>
      <xdr:spPr bwMode="auto">
        <a:xfrm>
          <a:off x="7305675" y="6677026"/>
          <a:ext cx="1981200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800" b="1" i="0" u="sng" strike="noStrike">
              <a:solidFill>
                <a:srgbClr val="000000"/>
              </a:solidFill>
              <a:latin typeface="+mn-lt"/>
              <a:cs typeface="Arial"/>
            </a:rPr>
            <a:t>_______________________________</a:t>
          </a:r>
          <a:endParaRPr lang="es-MX" sz="8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L.E. MARISA MALDONADO MOTA</a:t>
          </a: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+mn-lt"/>
              <a:cs typeface="Arial"/>
            </a:rPr>
            <a:t>CONTRALORA MUNICIPAL</a:t>
          </a: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8"/>
  <sheetViews>
    <sheetView topLeftCell="A10" workbookViewId="0">
      <selection activeCell="A166" sqref="A166:T366"/>
    </sheetView>
  </sheetViews>
  <sheetFormatPr baseColWidth="10" defaultRowHeight="15" x14ac:dyDescent="0.25"/>
  <cols>
    <col min="1" max="1" width="1.5703125" customWidth="1"/>
    <col min="2" max="2" width="7" customWidth="1"/>
    <col min="3" max="3" width="6.140625" customWidth="1"/>
    <col min="4" max="4" width="19.42578125" customWidth="1"/>
    <col min="5" max="5" width="8.42578125" customWidth="1"/>
    <col min="6" max="6" width="11.7109375" bestFit="1" customWidth="1"/>
    <col min="7" max="7" width="9.28515625" customWidth="1"/>
    <col min="8" max="8" width="11.7109375" bestFit="1" customWidth="1"/>
    <col min="11" max="11" width="7.85546875" customWidth="1"/>
    <col min="12" max="12" width="7.7109375" customWidth="1"/>
    <col min="13" max="13" width="6" customWidth="1"/>
    <col min="14" max="14" width="8.5703125" customWidth="1"/>
    <col min="15" max="15" width="9.7109375" customWidth="1"/>
    <col min="16" max="16" width="8.140625" customWidth="1"/>
    <col min="17" max="17" width="6.42578125" customWidth="1"/>
    <col min="18" max="18" width="7" customWidth="1"/>
    <col min="19" max="19" width="8.140625" customWidth="1"/>
    <col min="21" max="21" width="13.7109375" bestFit="1" customWidth="1"/>
  </cols>
  <sheetData>
    <row r="1" spans="1:19" x14ac:dyDescent="0.25">
      <c r="A1" s="1"/>
      <c r="B1" s="1"/>
      <c r="C1" s="1"/>
      <c r="D1" s="2"/>
      <c r="E1" s="1"/>
      <c r="F1" s="1"/>
      <c r="G1" s="1"/>
      <c r="H1" s="3"/>
      <c r="I1" s="3"/>
      <c r="J1" s="1"/>
      <c r="K1" s="4"/>
      <c r="L1" s="1"/>
      <c r="M1" s="1"/>
      <c r="N1" s="1"/>
      <c r="O1" s="4"/>
      <c r="P1" s="4"/>
      <c r="Q1" s="4"/>
      <c r="R1" s="4"/>
      <c r="S1" s="1"/>
    </row>
    <row r="2" spans="1:19" x14ac:dyDescent="0.25">
      <c r="A2" s="1"/>
      <c r="B2" s="1"/>
      <c r="C2" s="1"/>
      <c r="D2" s="2"/>
      <c r="E2" s="1"/>
      <c r="F2" s="1"/>
      <c r="G2" s="1"/>
      <c r="H2" s="3"/>
      <c r="I2" s="3"/>
      <c r="J2" s="1"/>
      <c r="K2" s="4"/>
      <c r="L2" s="1"/>
      <c r="M2" s="1"/>
      <c r="N2" s="1"/>
      <c r="O2" s="4"/>
      <c r="P2" s="4"/>
      <c r="Q2" s="4"/>
      <c r="R2" s="4"/>
      <c r="S2" s="1"/>
    </row>
    <row r="3" spans="1:19" x14ac:dyDescent="0.25">
      <c r="A3" s="1"/>
      <c r="B3" s="1"/>
      <c r="C3" s="1"/>
      <c r="D3" s="2"/>
      <c r="E3" s="1"/>
      <c r="F3" s="1"/>
      <c r="G3" s="1"/>
      <c r="H3" s="3"/>
      <c r="I3" s="3"/>
      <c r="J3" s="1"/>
      <c r="K3" s="4"/>
      <c r="L3" s="1"/>
      <c r="M3" s="1"/>
      <c r="N3" s="1"/>
      <c r="O3" s="4"/>
      <c r="P3" s="4"/>
      <c r="Q3" s="4"/>
      <c r="R3" s="4"/>
      <c r="S3" s="1"/>
    </row>
    <row r="4" spans="1:19" x14ac:dyDescent="0.25">
      <c r="A4" s="1"/>
      <c r="B4" s="1"/>
      <c r="C4" s="1"/>
      <c r="D4" s="2"/>
      <c r="E4" s="1"/>
      <c r="F4" s="1"/>
      <c r="G4" s="1"/>
      <c r="H4" s="3"/>
      <c r="I4" s="3"/>
      <c r="J4" s="1"/>
      <c r="K4" s="4"/>
      <c r="L4" s="1"/>
      <c r="M4" s="1"/>
      <c r="N4" s="1"/>
      <c r="O4" s="4"/>
      <c r="P4" s="4"/>
      <c r="Q4" s="4"/>
      <c r="R4" s="4"/>
      <c r="S4" s="1"/>
    </row>
    <row r="5" spans="1:19" x14ac:dyDescent="0.25">
      <c r="A5" s="1"/>
      <c r="B5" s="1"/>
      <c r="C5" s="1"/>
      <c r="D5" s="2"/>
      <c r="E5" s="1"/>
      <c r="F5" s="1"/>
      <c r="G5" s="1"/>
      <c r="H5" s="3"/>
      <c r="I5" s="3"/>
      <c r="J5" s="1"/>
      <c r="K5" s="4"/>
      <c r="L5" s="1"/>
      <c r="M5" s="1"/>
      <c r="N5" s="1"/>
      <c r="O5" s="4"/>
      <c r="P5" s="4"/>
      <c r="Q5" s="4"/>
      <c r="R5" s="4"/>
      <c r="S5" s="1"/>
    </row>
    <row r="6" spans="1:19" x14ac:dyDescent="0.25">
      <c r="A6" s="1"/>
      <c r="B6" s="379" t="s">
        <v>0</v>
      </c>
      <c r="C6" s="379"/>
      <c r="D6" s="379"/>
      <c r="E6" s="380" t="s">
        <v>40</v>
      </c>
      <c r="F6" s="380"/>
      <c r="G6" s="380"/>
      <c r="H6" s="380"/>
      <c r="I6" s="380"/>
      <c r="J6" s="380"/>
      <c r="K6" s="5"/>
      <c r="L6" s="6"/>
      <c r="M6" s="6"/>
      <c r="N6" s="6"/>
      <c r="O6" s="4"/>
      <c r="P6" s="4"/>
      <c r="Q6" s="4"/>
      <c r="R6" s="4"/>
      <c r="S6" s="1"/>
    </row>
    <row r="7" spans="1:19" x14ac:dyDescent="0.25">
      <c r="A7" s="1"/>
      <c r="B7" s="84" t="s">
        <v>1</v>
      </c>
      <c r="C7" s="84"/>
      <c r="D7" s="84"/>
      <c r="E7" s="380" t="s">
        <v>41</v>
      </c>
      <c r="F7" s="380"/>
      <c r="G7" s="380"/>
      <c r="H7" s="380"/>
      <c r="I7" s="380"/>
      <c r="J7" s="380"/>
      <c r="K7" s="5"/>
      <c r="L7" s="6"/>
      <c r="M7" s="6"/>
      <c r="N7" s="6"/>
      <c r="O7" s="4"/>
      <c r="P7" s="4"/>
      <c r="Q7" s="4"/>
      <c r="R7" s="4"/>
      <c r="S7" s="1"/>
    </row>
    <row r="8" spans="1:19" x14ac:dyDescent="0.25">
      <c r="A8" s="7"/>
      <c r="B8" s="85" t="s">
        <v>2</v>
      </c>
      <c r="C8" s="85"/>
      <c r="D8" s="85"/>
      <c r="E8" s="381" t="s">
        <v>59</v>
      </c>
      <c r="F8" s="381"/>
      <c r="G8" s="8"/>
      <c r="H8" s="9"/>
      <c r="I8" s="10"/>
      <c r="J8" s="11"/>
      <c r="K8" s="4"/>
      <c r="L8" s="6"/>
      <c r="M8" s="6"/>
      <c r="N8" s="6"/>
      <c r="O8" s="4"/>
      <c r="P8" s="4"/>
      <c r="Q8" s="4"/>
      <c r="R8" s="4"/>
      <c r="S8" s="1"/>
    </row>
    <row r="9" spans="1:19" ht="15.75" thickBot="1" x14ac:dyDescent="0.3">
      <c r="A9" s="7"/>
      <c r="B9" s="85"/>
      <c r="C9" s="85"/>
      <c r="D9" s="85"/>
      <c r="E9" s="86"/>
      <c r="F9" s="86"/>
      <c r="G9" s="13"/>
      <c r="H9" s="14"/>
      <c r="I9" s="15"/>
      <c r="J9" s="16"/>
      <c r="K9" s="4"/>
      <c r="L9" s="6"/>
      <c r="M9" s="6"/>
      <c r="N9" s="6"/>
      <c r="O9" s="4"/>
      <c r="P9" s="4"/>
      <c r="Q9" s="4"/>
      <c r="R9" s="4"/>
      <c r="S9" s="1"/>
    </row>
    <row r="10" spans="1:19" x14ac:dyDescent="0.25">
      <c r="A10" s="5"/>
      <c r="B10" s="382" t="s">
        <v>25</v>
      </c>
      <c r="C10" s="374" t="s">
        <v>4</v>
      </c>
      <c r="D10" s="374"/>
      <c r="E10" s="374" t="s">
        <v>26</v>
      </c>
      <c r="F10" s="374" t="s">
        <v>27</v>
      </c>
      <c r="G10" s="374" t="s">
        <v>5</v>
      </c>
      <c r="H10" s="385" t="s">
        <v>38</v>
      </c>
      <c r="I10" s="374" t="s">
        <v>6</v>
      </c>
      <c r="J10" s="374"/>
      <c r="K10" s="374"/>
      <c r="L10" s="374"/>
      <c r="M10" s="374"/>
      <c r="N10" s="374" t="s">
        <v>7</v>
      </c>
      <c r="O10" s="374"/>
      <c r="P10" s="374" t="s">
        <v>8</v>
      </c>
      <c r="Q10" s="374"/>
      <c r="R10" s="374" t="s">
        <v>9</v>
      </c>
      <c r="S10" s="375"/>
    </row>
    <row r="11" spans="1:19" x14ac:dyDescent="0.25">
      <c r="A11" s="5"/>
      <c r="B11" s="383"/>
      <c r="C11" s="376" t="s">
        <v>10</v>
      </c>
      <c r="D11" s="376" t="s">
        <v>11</v>
      </c>
      <c r="E11" s="376"/>
      <c r="F11" s="376"/>
      <c r="G11" s="376"/>
      <c r="H11" s="386"/>
      <c r="I11" s="376" t="s">
        <v>12</v>
      </c>
      <c r="J11" s="376"/>
      <c r="K11" s="376" t="s">
        <v>13</v>
      </c>
      <c r="L11" s="376"/>
      <c r="M11" s="376"/>
      <c r="N11" s="376" t="s">
        <v>14</v>
      </c>
      <c r="O11" s="376"/>
      <c r="P11" s="376" t="s">
        <v>14</v>
      </c>
      <c r="Q11" s="376"/>
      <c r="R11" s="376"/>
      <c r="S11" s="377"/>
    </row>
    <row r="12" spans="1:19" ht="34.5" thickBot="1" x14ac:dyDescent="0.3">
      <c r="A12" s="18"/>
      <c r="B12" s="384"/>
      <c r="C12" s="378"/>
      <c r="D12" s="378"/>
      <c r="E12" s="378"/>
      <c r="F12" s="378"/>
      <c r="G12" s="378"/>
      <c r="H12" s="387"/>
      <c r="I12" s="19" t="s">
        <v>19</v>
      </c>
      <c r="J12" s="20" t="s">
        <v>16</v>
      </c>
      <c r="K12" s="20" t="s">
        <v>28</v>
      </c>
      <c r="L12" s="20" t="s">
        <v>15</v>
      </c>
      <c r="M12" s="44" t="s">
        <v>17</v>
      </c>
      <c r="N12" s="20" t="s">
        <v>18</v>
      </c>
      <c r="O12" s="20" t="s">
        <v>17</v>
      </c>
      <c r="P12" s="20" t="s">
        <v>19</v>
      </c>
      <c r="Q12" s="20" t="s">
        <v>16</v>
      </c>
      <c r="R12" s="20" t="s">
        <v>20</v>
      </c>
      <c r="S12" s="45" t="s">
        <v>21</v>
      </c>
    </row>
    <row r="13" spans="1:19" x14ac:dyDescent="0.25">
      <c r="A13" s="18"/>
      <c r="B13" s="87"/>
      <c r="C13" s="21">
        <v>501001</v>
      </c>
      <c r="D13" s="21" t="s">
        <v>42</v>
      </c>
      <c r="E13" s="21" t="s">
        <v>23</v>
      </c>
      <c r="F13" s="21" t="s">
        <v>23</v>
      </c>
      <c r="G13" s="21" t="s">
        <v>23</v>
      </c>
      <c r="H13" s="22">
        <v>4552633</v>
      </c>
      <c r="I13" s="22">
        <v>0</v>
      </c>
      <c r="J13" s="22">
        <f>47957.5+126201.44+462880.12</f>
        <v>637039.06000000006</v>
      </c>
      <c r="K13" s="21" t="s">
        <v>23</v>
      </c>
      <c r="L13" s="21">
        <v>0</v>
      </c>
      <c r="M13" s="23">
        <v>0</v>
      </c>
      <c r="N13" s="46">
        <f>(I13*100)/H13</f>
        <v>0</v>
      </c>
      <c r="O13" s="46">
        <f>(J13*100)/H13</f>
        <v>13.992761112086129</v>
      </c>
      <c r="P13" s="21" t="s">
        <v>23</v>
      </c>
      <c r="Q13" s="21" t="s">
        <v>23</v>
      </c>
      <c r="R13" s="21" t="s">
        <v>23</v>
      </c>
      <c r="S13" s="24" t="s">
        <v>23</v>
      </c>
    </row>
    <row r="14" spans="1:19" x14ac:dyDescent="0.25">
      <c r="A14" s="18"/>
      <c r="B14" s="88"/>
      <c r="C14" s="25">
        <v>501002</v>
      </c>
      <c r="D14" s="25" t="s">
        <v>43</v>
      </c>
      <c r="E14" s="25" t="s">
        <v>23</v>
      </c>
      <c r="F14" s="25" t="s">
        <v>23</v>
      </c>
      <c r="G14" s="25" t="s">
        <v>23</v>
      </c>
      <c r="H14" s="26">
        <v>4925467</v>
      </c>
      <c r="I14" s="47">
        <v>149509</v>
      </c>
      <c r="J14" s="47">
        <f>500000+310482.87+500000+431128.16+151808.59+170937.5+500000+500000+180836.63+500000+500000+149509</f>
        <v>4394702.75</v>
      </c>
      <c r="K14" s="25" t="s">
        <v>23</v>
      </c>
      <c r="L14" s="25">
        <v>0</v>
      </c>
      <c r="M14" s="27">
        <v>0</v>
      </c>
      <c r="N14" s="48">
        <f>(I14*100)/H14</f>
        <v>3.035427909678412</v>
      </c>
      <c r="O14" s="48">
        <f>(J14*100)/H14</f>
        <v>89.224082711344934</v>
      </c>
      <c r="P14" s="25" t="s">
        <v>23</v>
      </c>
      <c r="Q14" s="25" t="s">
        <v>23</v>
      </c>
      <c r="R14" s="25" t="s">
        <v>23</v>
      </c>
      <c r="S14" s="28" t="s">
        <v>23</v>
      </c>
    </row>
    <row r="15" spans="1:19" ht="33.75" x14ac:dyDescent="0.25">
      <c r="A15" s="18"/>
      <c r="B15" s="88"/>
      <c r="C15" s="25">
        <v>501003</v>
      </c>
      <c r="D15" s="25" t="s">
        <v>44</v>
      </c>
      <c r="E15" s="25" t="s">
        <v>33</v>
      </c>
      <c r="F15" s="25" t="s">
        <v>23</v>
      </c>
      <c r="G15" s="25" t="s">
        <v>23</v>
      </c>
      <c r="H15" s="26">
        <v>129050</v>
      </c>
      <c r="I15" s="47">
        <v>0</v>
      </c>
      <c r="J15" s="47">
        <v>129050</v>
      </c>
      <c r="K15" s="25" t="s">
        <v>23</v>
      </c>
      <c r="L15" s="25">
        <v>0</v>
      </c>
      <c r="M15" s="27">
        <v>0</v>
      </c>
      <c r="N15" s="48">
        <f>I15*100/H15</f>
        <v>0</v>
      </c>
      <c r="O15" s="48">
        <v>100</v>
      </c>
      <c r="P15" s="25" t="s">
        <v>23</v>
      </c>
      <c r="Q15" s="25" t="s">
        <v>23</v>
      </c>
      <c r="R15" s="25" t="s">
        <v>23</v>
      </c>
      <c r="S15" s="28" t="s">
        <v>23</v>
      </c>
    </row>
    <row r="16" spans="1:19" ht="56.25" x14ac:dyDescent="0.25">
      <c r="A16" s="18"/>
      <c r="B16" s="88"/>
      <c r="C16" s="25">
        <v>501004</v>
      </c>
      <c r="D16" s="25" t="s">
        <v>45</v>
      </c>
      <c r="E16" s="25" t="s">
        <v>22</v>
      </c>
      <c r="F16" s="25" t="s">
        <v>31</v>
      </c>
      <c r="G16" s="25" t="s">
        <v>46</v>
      </c>
      <c r="H16" s="26">
        <v>473355.54</v>
      </c>
      <c r="I16" s="47">
        <v>0</v>
      </c>
      <c r="J16" s="47">
        <v>473355.54</v>
      </c>
      <c r="K16" s="25" t="s">
        <v>23</v>
      </c>
      <c r="L16" s="25">
        <v>0</v>
      </c>
      <c r="M16" s="27">
        <v>0</v>
      </c>
      <c r="N16" s="48">
        <v>100</v>
      </c>
      <c r="O16" s="48">
        <v>100</v>
      </c>
      <c r="P16" s="25" t="s">
        <v>23</v>
      </c>
      <c r="Q16" s="25" t="s">
        <v>23</v>
      </c>
      <c r="R16" s="25" t="s">
        <v>23</v>
      </c>
      <c r="S16" s="28" t="s">
        <v>23</v>
      </c>
    </row>
    <row r="17" spans="1:19" x14ac:dyDescent="0.25">
      <c r="A17" s="18"/>
      <c r="B17" s="33"/>
      <c r="C17" s="33"/>
      <c r="D17" s="33"/>
      <c r="E17" s="33"/>
      <c r="F17" s="33"/>
      <c r="G17" s="33"/>
      <c r="H17" s="52"/>
      <c r="I17" s="51"/>
      <c r="J17" s="51"/>
      <c r="K17" s="33"/>
      <c r="L17" s="33"/>
      <c r="M17" s="66"/>
      <c r="N17" s="53"/>
      <c r="O17" s="53"/>
      <c r="P17" s="33"/>
      <c r="Q17" s="33"/>
      <c r="R17" s="33"/>
      <c r="S17" s="33"/>
    </row>
    <row r="18" spans="1:19" x14ac:dyDescent="0.25">
      <c r="A18" s="18"/>
      <c r="B18" s="33"/>
      <c r="C18" s="33"/>
      <c r="D18" s="33"/>
      <c r="E18" s="33"/>
      <c r="F18" s="33"/>
      <c r="G18" s="33"/>
      <c r="H18" s="52"/>
      <c r="I18" s="51"/>
      <c r="J18" s="51"/>
      <c r="K18" s="33"/>
      <c r="L18" s="33"/>
      <c r="M18" s="66"/>
      <c r="N18" s="53"/>
      <c r="O18" s="53"/>
      <c r="P18" s="33"/>
      <c r="Q18" s="33"/>
      <c r="R18" s="33"/>
      <c r="S18" s="33"/>
    </row>
    <row r="19" spans="1:19" x14ac:dyDescent="0.25">
      <c r="A19" s="18"/>
      <c r="B19" s="33"/>
      <c r="C19" s="33"/>
      <c r="D19" s="33"/>
      <c r="E19" s="33"/>
      <c r="F19" s="33"/>
      <c r="G19" s="33"/>
      <c r="H19" s="52"/>
      <c r="I19" s="51"/>
      <c r="J19" s="51"/>
      <c r="K19" s="33"/>
      <c r="L19" s="33"/>
      <c r="M19" s="66"/>
      <c r="N19" s="53"/>
      <c r="O19" s="53"/>
      <c r="P19" s="33"/>
      <c r="Q19" s="33"/>
      <c r="R19" s="33"/>
      <c r="S19" s="33"/>
    </row>
    <row r="20" spans="1:19" x14ac:dyDescent="0.25">
      <c r="A20" s="18"/>
      <c r="B20" s="33"/>
      <c r="C20" s="33"/>
      <c r="D20" s="33"/>
      <c r="E20" s="33"/>
      <c r="F20" s="33"/>
      <c r="G20" s="33"/>
      <c r="H20" s="52"/>
      <c r="I20" s="51"/>
      <c r="J20" s="51"/>
      <c r="K20" s="33"/>
      <c r="L20" s="33"/>
      <c r="M20" s="66"/>
      <c r="N20" s="89"/>
      <c r="O20" s="89"/>
      <c r="P20" s="33"/>
      <c r="Q20" s="33"/>
      <c r="R20" s="33"/>
      <c r="S20" s="33"/>
    </row>
    <row r="21" spans="1:19" x14ac:dyDescent="0.25">
      <c r="A21" s="18"/>
      <c r="B21" s="33"/>
      <c r="C21" s="33"/>
      <c r="D21" s="33"/>
      <c r="E21" s="33"/>
      <c r="F21" s="33"/>
      <c r="G21" s="33"/>
      <c r="H21" s="52"/>
      <c r="I21" s="51"/>
      <c r="J21" s="51"/>
      <c r="K21" s="33"/>
      <c r="L21" s="33"/>
      <c r="M21" s="66"/>
      <c r="N21" s="89"/>
      <c r="O21" s="89"/>
      <c r="P21" s="33"/>
      <c r="Q21" s="33"/>
      <c r="R21" s="33"/>
      <c r="S21" s="33"/>
    </row>
    <row r="22" spans="1:19" x14ac:dyDescent="0.25">
      <c r="A22" s="18"/>
      <c r="B22" s="33"/>
      <c r="C22" s="33"/>
      <c r="D22" s="33"/>
      <c r="E22" s="33"/>
      <c r="F22" s="33"/>
      <c r="G22" s="33"/>
      <c r="H22" s="52"/>
      <c r="I22" s="51"/>
      <c r="J22" s="51"/>
      <c r="K22" s="33"/>
      <c r="L22" s="33"/>
      <c r="M22" s="66"/>
      <c r="N22" s="89"/>
      <c r="O22" s="89"/>
      <c r="P22" s="33"/>
      <c r="Q22" s="33"/>
      <c r="R22" s="33"/>
      <c r="S22" s="33"/>
    </row>
    <row r="23" spans="1:19" x14ac:dyDescent="0.25">
      <c r="A23" s="18"/>
      <c r="B23" s="33"/>
      <c r="C23" s="33"/>
      <c r="D23" s="33"/>
      <c r="E23" s="33"/>
      <c r="F23" s="33"/>
      <c r="G23" s="33"/>
      <c r="H23" s="52"/>
      <c r="I23" s="51"/>
      <c r="J23" s="51"/>
      <c r="K23" s="33"/>
      <c r="L23" s="33"/>
      <c r="M23" s="66"/>
      <c r="N23" s="89"/>
      <c r="O23" s="89"/>
      <c r="P23" s="33"/>
      <c r="Q23" s="33"/>
      <c r="R23" s="33"/>
      <c r="S23" s="33"/>
    </row>
    <row r="24" spans="1:19" x14ac:dyDescent="0.25">
      <c r="A24" s="18"/>
      <c r="B24" s="33"/>
      <c r="C24" s="33"/>
      <c r="D24" s="33"/>
      <c r="E24" s="33"/>
      <c r="F24" s="33"/>
      <c r="G24" s="33"/>
      <c r="H24" s="52"/>
      <c r="I24" s="51"/>
      <c r="J24" s="51"/>
      <c r="K24" s="33"/>
      <c r="L24" s="33"/>
      <c r="M24" s="66"/>
      <c r="N24" s="89"/>
      <c r="O24" s="89"/>
      <c r="P24" s="33"/>
      <c r="Q24" s="33"/>
      <c r="R24" s="33"/>
      <c r="S24" s="33"/>
    </row>
    <row r="25" spans="1:19" x14ac:dyDescent="0.25">
      <c r="A25" s="18"/>
      <c r="B25" s="33"/>
      <c r="C25" s="33"/>
      <c r="D25" s="33"/>
      <c r="E25" s="33"/>
      <c r="F25" s="33"/>
      <c r="G25" s="33"/>
      <c r="H25" s="52"/>
      <c r="I25" s="51"/>
      <c r="J25" s="51"/>
      <c r="K25" s="33"/>
      <c r="L25" s="33"/>
      <c r="M25" s="66"/>
      <c r="N25" s="89"/>
      <c r="O25" s="89"/>
      <c r="P25" s="33"/>
      <c r="Q25" s="33"/>
      <c r="R25" s="33"/>
      <c r="S25" s="33"/>
    </row>
    <row r="26" spans="1:19" x14ac:dyDescent="0.25">
      <c r="A26" s="18"/>
      <c r="B26" s="33"/>
      <c r="C26" s="33"/>
      <c r="D26" s="33"/>
      <c r="E26" s="33"/>
      <c r="F26" s="33"/>
      <c r="G26" s="33"/>
      <c r="H26" s="52"/>
      <c r="I26" s="51"/>
      <c r="J26" s="51"/>
      <c r="K26" s="33"/>
      <c r="L26" s="33"/>
      <c r="M26" s="66"/>
      <c r="N26" s="89"/>
      <c r="O26" s="89"/>
      <c r="P26" s="33"/>
      <c r="Q26" s="33"/>
      <c r="R26" s="33"/>
      <c r="S26" s="33"/>
    </row>
    <row r="27" spans="1:19" x14ac:dyDescent="0.25">
      <c r="A27" s="18"/>
      <c r="B27" s="33"/>
      <c r="C27" s="33"/>
      <c r="D27" s="33"/>
      <c r="E27" s="33"/>
      <c r="F27" s="33"/>
      <c r="G27" s="33"/>
      <c r="H27" s="52"/>
      <c r="I27" s="51"/>
      <c r="J27" s="51"/>
      <c r="K27" s="33"/>
      <c r="L27" s="33"/>
      <c r="M27" s="66"/>
      <c r="N27" s="89"/>
      <c r="O27" s="89"/>
      <c r="P27" s="33"/>
      <c r="Q27" s="33"/>
      <c r="R27" s="33"/>
      <c r="S27" s="33"/>
    </row>
    <row r="28" spans="1:19" x14ac:dyDescent="0.25">
      <c r="A28" s="18"/>
      <c r="B28" s="33"/>
      <c r="C28" s="33"/>
      <c r="D28" s="33"/>
      <c r="E28" s="33"/>
      <c r="F28" s="33"/>
      <c r="G28" s="33"/>
      <c r="H28" s="52"/>
      <c r="I28" s="51"/>
      <c r="J28" s="51"/>
      <c r="K28" s="33"/>
      <c r="L28" s="33"/>
      <c r="M28" s="66"/>
      <c r="N28" s="89"/>
      <c r="O28" s="89"/>
      <c r="P28" s="33"/>
      <c r="Q28" s="33"/>
      <c r="R28" s="33"/>
      <c r="S28" s="33"/>
    </row>
    <row r="29" spans="1:19" x14ac:dyDescent="0.25">
      <c r="A29" s="18"/>
      <c r="B29" s="33"/>
      <c r="C29" s="33"/>
      <c r="D29" s="33"/>
      <c r="E29" s="33"/>
      <c r="F29" s="33"/>
      <c r="G29" s="33"/>
      <c r="H29" s="52"/>
      <c r="I29" s="51"/>
      <c r="J29" s="51"/>
      <c r="K29" s="33"/>
      <c r="L29" s="33"/>
      <c r="M29" s="66"/>
      <c r="N29" s="89"/>
      <c r="O29" s="89"/>
      <c r="P29" s="33"/>
      <c r="Q29" s="33"/>
      <c r="R29" s="33"/>
      <c r="S29" s="33"/>
    </row>
    <row r="30" spans="1:19" x14ac:dyDescent="0.25">
      <c r="A30" s="18"/>
      <c r="B30" s="33"/>
      <c r="C30" s="33"/>
      <c r="D30" s="33"/>
      <c r="E30" s="33"/>
      <c r="F30" s="33"/>
      <c r="G30" s="33"/>
      <c r="H30" s="52"/>
      <c r="I30" s="51"/>
      <c r="J30" s="51"/>
      <c r="K30" s="33"/>
      <c r="L30" s="33"/>
      <c r="M30" s="66"/>
      <c r="N30" s="89"/>
      <c r="O30" s="89"/>
      <c r="P30" s="33"/>
      <c r="Q30" s="33"/>
      <c r="R30" s="33"/>
      <c r="S30" s="33"/>
    </row>
    <row r="31" spans="1:19" x14ac:dyDescent="0.25">
      <c r="A31" s="18"/>
      <c r="B31" s="33"/>
      <c r="C31" s="33"/>
      <c r="D31" s="33"/>
      <c r="E31" s="33"/>
      <c r="F31" s="33"/>
      <c r="G31" s="33"/>
      <c r="H31" s="52"/>
      <c r="I31" s="51"/>
      <c r="J31" s="51"/>
      <c r="K31" s="33"/>
      <c r="L31" s="33"/>
      <c r="M31" s="66"/>
      <c r="N31" s="89"/>
      <c r="O31" s="89"/>
      <c r="P31" s="33"/>
      <c r="Q31" s="33"/>
      <c r="R31" s="33"/>
      <c r="S31" s="33"/>
    </row>
    <row r="32" spans="1:19" x14ac:dyDescent="0.25">
      <c r="A32" s="18"/>
      <c r="B32" s="33"/>
      <c r="C32" s="33"/>
      <c r="D32" s="33"/>
      <c r="E32" s="33"/>
      <c r="F32" s="33"/>
      <c r="G32" s="33"/>
      <c r="H32" s="52"/>
      <c r="I32" s="51"/>
      <c r="J32" s="51"/>
      <c r="K32" s="33"/>
      <c r="L32" s="33"/>
      <c r="M32" s="66"/>
      <c r="N32" s="53"/>
      <c r="O32" s="53"/>
      <c r="P32" s="33"/>
      <c r="Q32" s="33"/>
      <c r="R32" s="33"/>
      <c r="S32" s="33"/>
    </row>
    <row r="33" spans="1:21" x14ac:dyDescent="0.25">
      <c r="A33" s="1"/>
      <c r="B33" s="1"/>
      <c r="C33" s="1"/>
      <c r="D33" s="2"/>
      <c r="E33" s="1"/>
      <c r="F33" s="1"/>
      <c r="G33" s="1"/>
      <c r="H33" s="3"/>
      <c r="I33" s="3"/>
      <c r="J33" s="1"/>
      <c r="K33" s="4"/>
      <c r="L33" s="1"/>
      <c r="M33" s="1"/>
      <c r="N33" s="1"/>
      <c r="O33" s="4"/>
      <c r="P33" s="4"/>
      <c r="Q33" s="4"/>
      <c r="R33" s="4"/>
      <c r="S33" s="1"/>
    </row>
    <row r="34" spans="1:21" x14ac:dyDescent="0.25">
      <c r="A34" s="1"/>
      <c r="B34" s="1"/>
      <c r="C34" s="1"/>
      <c r="D34" s="2"/>
      <c r="E34" s="1"/>
      <c r="F34" s="1"/>
      <c r="G34" s="1"/>
      <c r="H34" s="3"/>
      <c r="I34" s="3"/>
      <c r="J34" s="1"/>
      <c r="K34" s="4"/>
      <c r="L34" s="1"/>
      <c r="M34" s="1"/>
      <c r="N34" s="1"/>
      <c r="O34" s="4"/>
      <c r="P34" s="4"/>
      <c r="Q34" s="4"/>
      <c r="R34" s="4"/>
      <c r="S34" s="1"/>
    </row>
    <row r="35" spans="1:21" x14ac:dyDescent="0.25">
      <c r="A35" s="1"/>
      <c r="B35" s="1"/>
      <c r="C35" s="1"/>
      <c r="D35" s="2"/>
      <c r="E35" s="1"/>
      <c r="F35" s="1"/>
      <c r="G35" s="1"/>
      <c r="H35" s="3"/>
      <c r="I35" s="3"/>
      <c r="J35" s="1"/>
      <c r="K35" s="4"/>
      <c r="L35" s="1"/>
      <c r="M35" s="1"/>
      <c r="N35" s="1"/>
      <c r="O35" s="4"/>
      <c r="P35" s="4"/>
      <c r="Q35" s="4"/>
      <c r="R35" s="4"/>
      <c r="S35" s="1"/>
    </row>
    <row r="36" spans="1:21" x14ac:dyDescent="0.25">
      <c r="A36" s="1"/>
      <c r="B36" s="1"/>
      <c r="C36" s="1"/>
      <c r="D36" s="2"/>
      <c r="E36" s="1"/>
      <c r="F36" s="1"/>
      <c r="G36" s="1"/>
      <c r="H36" s="3"/>
      <c r="I36" s="3"/>
      <c r="J36" s="1"/>
      <c r="K36" s="4"/>
      <c r="L36" s="1"/>
      <c r="M36" s="1"/>
      <c r="N36" s="1"/>
      <c r="O36" s="4"/>
      <c r="P36" s="4"/>
      <c r="Q36" s="4"/>
      <c r="R36" s="4"/>
      <c r="S36" s="1"/>
    </row>
    <row r="37" spans="1:21" x14ac:dyDescent="0.25">
      <c r="A37" s="1"/>
      <c r="B37" s="1"/>
      <c r="C37" s="1"/>
      <c r="D37" s="2"/>
      <c r="E37" s="1"/>
      <c r="F37" s="1"/>
      <c r="G37" s="1"/>
      <c r="H37" s="3"/>
      <c r="I37" s="3"/>
      <c r="J37" s="1"/>
      <c r="K37" s="4"/>
      <c r="L37" s="1"/>
      <c r="M37" s="1"/>
      <c r="N37" s="1"/>
      <c r="O37" s="4"/>
      <c r="P37" s="4"/>
      <c r="Q37" s="4"/>
      <c r="R37" s="4"/>
      <c r="S37" s="1"/>
    </row>
    <row r="38" spans="1:21" x14ac:dyDescent="0.25">
      <c r="A38" s="1"/>
      <c r="B38" s="379" t="s">
        <v>0</v>
      </c>
      <c r="C38" s="379"/>
      <c r="D38" s="379"/>
      <c r="E38" s="380" t="s">
        <v>40</v>
      </c>
      <c r="F38" s="380"/>
      <c r="G38" s="380"/>
      <c r="H38" s="380"/>
      <c r="I38" s="380"/>
      <c r="J38" s="380"/>
      <c r="K38" s="5"/>
      <c r="L38" s="6"/>
      <c r="M38" s="6"/>
      <c r="N38" s="6"/>
      <c r="O38" s="4"/>
      <c r="P38" s="4"/>
      <c r="Q38" s="4"/>
      <c r="R38" s="4"/>
      <c r="S38" s="1"/>
    </row>
    <row r="39" spans="1:21" x14ac:dyDescent="0.25">
      <c r="A39" s="1"/>
      <c r="B39" s="84" t="s">
        <v>1</v>
      </c>
      <c r="C39" s="84"/>
      <c r="D39" s="84"/>
      <c r="E39" s="380" t="s">
        <v>41</v>
      </c>
      <c r="F39" s="380"/>
      <c r="G39" s="380"/>
      <c r="H39" s="380"/>
      <c r="I39" s="380"/>
      <c r="J39" s="380"/>
      <c r="K39" s="5"/>
      <c r="L39" s="6"/>
      <c r="M39" s="6"/>
      <c r="N39" s="6"/>
      <c r="O39" s="4"/>
      <c r="P39" s="4"/>
      <c r="Q39" s="4"/>
      <c r="R39" s="4"/>
      <c r="S39" s="1"/>
    </row>
    <row r="40" spans="1:21" x14ac:dyDescent="0.25">
      <c r="A40" s="7"/>
      <c r="B40" s="85" t="s">
        <v>2</v>
      </c>
      <c r="C40" s="85"/>
      <c r="D40" s="85"/>
      <c r="E40" s="381" t="s">
        <v>59</v>
      </c>
      <c r="F40" s="381"/>
      <c r="G40" s="8"/>
      <c r="H40" s="9"/>
      <c r="I40" s="10"/>
      <c r="J40" s="11"/>
      <c r="K40" s="4"/>
      <c r="L40" s="6"/>
      <c r="M40" s="6"/>
      <c r="N40" s="6"/>
      <c r="O40" s="4"/>
      <c r="P40" s="4"/>
      <c r="Q40" s="4"/>
      <c r="R40" s="4"/>
      <c r="S40" s="1"/>
    </row>
    <row r="41" spans="1:21" ht="15.75" thickBot="1" x14ac:dyDescent="0.3">
      <c r="A41" s="7"/>
      <c r="B41" s="85"/>
      <c r="C41" s="85"/>
      <c r="D41" s="85"/>
      <c r="E41" s="86"/>
      <c r="F41" s="86"/>
      <c r="G41" s="13"/>
      <c r="H41" s="14"/>
      <c r="I41" s="15"/>
      <c r="J41" s="16"/>
      <c r="K41" s="4"/>
      <c r="L41" s="6"/>
      <c r="M41" s="6"/>
      <c r="N41" s="6"/>
      <c r="O41" s="4"/>
      <c r="P41" s="4"/>
      <c r="Q41" s="4"/>
      <c r="R41" s="4"/>
      <c r="S41" s="1"/>
    </row>
    <row r="42" spans="1:21" x14ac:dyDescent="0.25">
      <c r="A42" s="5"/>
      <c r="B42" s="382" t="s">
        <v>25</v>
      </c>
      <c r="C42" s="374" t="s">
        <v>4</v>
      </c>
      <c r="D42" s="374"/>
      <c r="E42" s="374" t="s">
        <v>26</v>
      </c>
      <c r="F42" s="374" t="s">
        <v>27</v>
      </c>
      <c r="G42" s="374" t="s">
        <v>5</v>
      </c>
      <c r="H42" s="385" t="s">
        <v>38</v>
      </c>
      <c r="I42" s="374" t="s">
        <v>6</v>
      </c>
      <c r="J42" s="374"/>
      <c r="K42" s="374"/>
      <c r="L42" s="374"/>
      <c r="M42" s="374"/>
      <c r="N42" s="374" t="s">
        <v>7</v>
      </c>
      <c r="O42" s="374"/>
      <c r="P42" s="374" t="s">
        <v>8</v>
      </c>
      <c r="Q42" s="374"/>
      <c r="R42" s="374" t="s">
        <v>9</v>
      </c>
      <c r="S42" s="375"/>
    </row>
    <row r="43" spans="1:21" ht="16.5" customHeight="1" x14ac:dyDescent="0.25">
      <c r="A43" s="5"/>
      <c r="B43" s="383"/>
      <c r="C43" s="376" t="s">
        <v>10</v>
      </c>
      <c r="D43" s="376" t="s">
        <v>11</v>
      </c>
      <c r="E43" s="376"/>
      <c r="F43" s="376"/>
      <c r="G43" s="376"/>
      <c r="H43" s="386"/>
      <c r="I43" s="376" t="s">
        <v>12</v>
      </c>
      <c r="J43" s="376"/>
      <c r="K43" s="376" t="s">
        <v>13</v>
      </c>
      <c r="L43" s="376"/>
      <c r="M43" s="376"/>
      <c r="N43" s="376" t="s">
        <v>14</v>
      </c>
      <c r="O43" s="376"/>
      <c r="P43" s="376" t="s">
        <v>14</v>
      </c>
      <c r="Q43" s="376"/>
      <c r="R43" s="376"/>
      <c r="S43" s="377"/>
    </row>
    <row r="44" spans="1:21" ht="36" customHeight="1" thickBot="1" x14ac:dyDescent="0.3">
      <c r="A44" s="18"/>
      <c r="B44" s="384"/>
      <c r="C44" s="378"/>
      <c r="D44" s="378"/>
      <c r="E44" s="378"/>
      <c r="F44" s="378"/>
      <c r="G44" s="378"/>
      <c r="H44" s="387"/>
      <c r="I44" s="19" t="s">
        <v>19</v>
      </c>
      <c r="J44" s="20" t="s">
        <v>16</v>
      </c>
      <c r="K44" s="20" t="s">
        <v>28</v>
      </c>
      <c r="L44" s="20" t="s">
        <v>15</v>
      </c>
      <c r="M44" s="44" t="s">
        <v>17</v>
      </c>
      <c r="N44" s="20" t="s">
        <v>18</v>
      </c>
      <c r="O44" s="20" t="s">
        <v>17</v>
      </c>
      <c r="P44" s="20" t="s">
        <v>19</v>
      </c>
      <c r="Q44" s="20" t="s">
        <v>16</v>
      </c>
      <c r="R44" s="20" t="s">
        <v>20</v>
      </c>
      <c r="S44" s="45" t="s">
        <v>21</v>
      </c>
    </row>
    <row r="45" spans="1:21" ht="49.5" customHeight="1" x14ac:dyDescent="0.25">
      <c r="A45" s="18"/>
      <c r="B45" s="87"/>
      <c r="C45" s="21">
        <v>501005</v>
      </c>
      <c r="D45" s="21" t="s">
        <v>47</v>
      </c>
      <c r="E45" s="21" t="s">
        <v>23</v>
      </c>
      <c r="F45" s="21" t="s">
        <v>23</v>
      </c>
      <c r="G45" s="21" t="s">
        <v>23</v>
      </c>
      <c r="H45" s="22">
        <v>98771.68</v>
      </c>
      <c r="I45" s="54">
        <v>0</v>
      </c>
      <c r="J45" s="54">
        <v>98771.68</v>
      </c>
      <c r="K45" s="21" t="s">
        <v>23</v>
      </c>
      <c r="L45" s="21">
        <v>0</v>
      </c>
      <c r="M45" s="23">
        <v>0</v>
      </c>
      <c r="N45" s="46">
        <v>100</v>
      </c>
      <c r="O45" s="46">
        <v>100</v>
      </c>
      <c r="P45" s="21" t="s">
        <v>23</v>
      </c>
      <c r="Q45" s="21" t="s">
        <v>23</v>
      </c>
      <c r="R45" s="21" t="s">
        <v>23</v>
      </c>
      <c r="S45" s="24" t="s">
        <v>23</v>
      </c>
    </row>
    <row r="46" spans="1:21" ht="72" customHeight="1" x14ac:dyDescent="0.25">
      <c r="A46" s="18"/>
      <c r="B46" s="88"/>
      <c r="C46" s="25">
        <v>501006</v>
      </c>
      <c r="D46" s="25" t="s">
        <v>48</v>
      </c>
      <c r="E46" s="25" t="s">
        <v>23</v>
      </c>
      <c r="F46" s="25" t="s">
        <v>23</v>
      </c>
      <c r="G46" s="25" t="s">
        <v>23</v>
      </c>
      <c r="H46" s="26">
        <v>67444.72</v>
      </c>
      <c r="I46" s="47">
        <v>67444.72</v>
      </c>
      <c r="J46" s="47">
        <v>67444.72</v>
      </c>
      <c r="K46" s="25" t="s">
        <v>23</v>
      </c>
      <c r="L46" s="25">
        <v>0</v>
      </c>
      <c r="M46" s="27">
        <v>0</v>
      </c>
      <c r="N46" s="48">
        <v>100</v>
      </c>
      <c r="O46" s="48">
        <v>100</v>
      </c>
      <c r="P46" s="25" t="s">
        <v>23</v>
      </c>
      <c r="Q46" s="25" t="s">
        <v>23</v>
      </c>
      <c r="R46" s="25" t="s">
        <v>23</v>
      </c>
      <c r="S46" s="28" t="s">
        <v>23</v>
      </c>
    </row>
    <row r="47" spans="1:21" ht="57" customHeight="1" thickBot="1" x14ac:dyDescent="0.3">
      <c r="A47" s="18"/>
      <c r="B47" s="90"/>
      <c r="C47" s="29">
        <v>501007</v>
      </c>
      <c r="D47" s="29" t="s">
        <v>49</v>
      </c>
      <c r="E47" s="29" t="s">
        <v>23</v>
      </c>
      <c r="F47" s="29" t="s">
        <v>23</v>
      </c>
      <c r="G47" s="29" t="s">
        <v>23</v>
      </c>
      <c r="H47" s="30">
        <v>188215.80000000002</v>
      </c>
      <c r="I47" s="49">
        <v>188215.80000000002</v>
      </c>
      <c r="J47" s="49">
        <v>188215.80000000002</v>
      </c>
      <c r="K47" s="29" t="s">
        <v>23</v>
      </c>
      <c r="L47" s="29">
        <v>0</v>
      </c>
      <c r="M47" s="31">
        <v>0</v>
      </c>
      <c r="N47" s="50">
        <v>100</v>
      </c>
      <c r="O47" s="50">
        <v>100</v>
      </c>
      <c r="P47" s="29" t="s">
        <v>23</v>
      </c>
      <c r="Q47" s="29" t="s">
        <v>23</v>
      </c>
      <c r="R47" s="29" t="s">
        <v>23</v>
      </c>
      <c r="S47" s="32" t="s">
        <v>23</v>
      </c>
    </row>
    <row r="48" spans="1:21" ht="17.25" customHeight="1" thickBot="1" x14ac:dyDescent="0.3">
      <c r="A48" s="18"/>
      <c r="B48" s="33"/>
      <c r="C48" s="33"/>
      <c r="D48" s="33"/>
      <c r="E48" s="33"/>
      <c r="F48" s="33"/>
      <c r="G48" s="41" t="s">
        <v>32</v>
      </c>
      <c r="H48" s="69">
        <f>H13+H14+H15+H16+H45+H46+H47</f>
        <v>10434937.74</v>
      </c>
      <c r="I48" s="78">
        <f>I13+I14+I15+I16+I45+I46+I47</f>
        <v>405169.52</v>
      </c>
      <c r="J48" s="35">
        <f>J13+J14+J15+J16+J45+J46+J47</f>
        <v>5988579.5499999998</v>
      </c>
      <c r="K48" s="79" t="s">
        <v>23</v>
      </c>
      <c r="L48" s="80">
        <v>0</v>
      </c>
      <c r="M48" s="91">
        <v>0</v>
      </c>
      <c r="N48" s="89"/>
      <c r="O48" s="89"/>
      <c r="P48" s="33"/>
      <c r="Q48" s="33"/>
      <c r="R48" s="33"/>
      <c r="S48" s="33"/>
      <c r="U48" s="92"/>
    </row>
    <row r="49" spans="1:19" x14ac:dyDescent="0.25">
      <c r="A49" s="18"/>
      <c r="B49" s="33"/>
      <c r="C49" s="33"/>
      <c r="D49" s="33"/>
      <c r="E49" s="33"/>
      <c r="F49" s="33"/>
      <c r="G49" s="41"/>
      <c r="H49" s="39"/>
      <c r="I49" s="81"/>
      <c r="J49" s="39"/>
      <c r="K49" s="38"/>
      <c r="L49" s="93"/>
      <c r="M49" s="93"/>
      <c r="N49" s="89"/>
      <c r="O49" s="89"/>
      <c r="P49" s="33"/>
      <c r="Q49" s="33"/>
      <c r="R49" s="33"/>
      <c r="S49" s="33"/>
    </row>
    <row r="50" spans="1:19" x14ac:dyDescent="0.25">
      <c r="A50" s="18"/>
      <c r="B50" s="33"/>
      <c r="C50" s="33"/>
      <c r="D50" s="33"/>
      <c r="E50" s="33"/>
      <c r="F50" s="33"/>
      <c r="G50" s="41"/>
      <c r="H50" s="39"/>
      <c r="I50" s="81"/>
      <c r="J50" s="39"/>
      <c r="K50" s="38"/>
      <c r="L50" s="93"/>
      <c r="M50" s="93"/>
      <c r="N50" s="89"/>
      <c r="O50" s="89"/>
      <c r="P50" s="33"/>
      <c r="Q50" s="33"/>
      <c r="R50" s="33"/>
      <c r="S50" s="33"/>
    </row>
    <row r="51" spans="1:19" x14ac:dyDescent="0.25">
      <c r="A51" s="18"/>
      <c r="B51" s="33"/>
      <c r="C51" s="33"/>
      <c r="D51" s="33"/>
      <c r="E51" s="33"/>
      <c r="F51" s="33"/>
      <c r="G51" s="33"/>
      <c r="H51" s="52"/>
      <c r="I51" s="51"/>
      <c r="J51" s="51"/>
      <c r="K51" s="33"/>
      <c r="L51" s="33"/>
      <c r="M51" s="66"/>
      <c r="N51" s="89"/>
      <c r="O51" s="89"/>
      <c r="P51" s="33"/>
      <c r="Q51" s="33"/>
      <c r="R51" s="33"/>
      <c r="S51" s="33"/>
    </row>
    <row r="52" spans="1:19" x14ac:dyDescent="0.25">
      <c r="A52" s="18"/>
      <c r="B52" s="33"/>
      <c r="C52" s="33"/>
      <c r="D52" s="33"/>
      <c r="E52" s="33"/>
      <c r="F52" s="33"/>
      <c r="G52" s="33"/>
      <c r="H52" s="52"/>
      <c r="I52" s="51"/>
      <c r="J52" s="51"/>
      <c r="K52" s="33"/>
      <c r="L52" s="33"/>
      <c r="M52" s="66"/>
      <c r="N52" s="89"/>
      <c r="O52" s="89"/>
      <c r="P52" s="33"/>
      <c r="Q52" s="33"/>
      <c r="R52" s="33"/>
      <c r="S52" s="33"/>
    </row>
    <row r="53" spans="1:19" x14ac:dyDescent="0.25">
      <c r="A53" s="18"/>
      <c r="B53" s="33"/>
      <c r="C53" s="33"/>
      <c r="D53" s="33"/>
      <c r="E53" s="33"/>
      <c r="F53" s="33"/>
      <c r="G53" s="33"/>
      <c r="H53" s="52"/>
      <c r="I53" s="51"/>
      <c r="J53" s="51"/>
      <c r="K53" s="33"/>
      <c r="L53" s="33"/>
      <c r="M53" s="66"/>
      <c r="N53" s="89"/>
      <c r="O53" s="89"/>
      <c r="P53" s="33"/>
      <c r="Q53" s="33"/>
      <c r="R53" s="33"/>
      <c r="S53" s="33"/>
    </row>
    <row r="54" spans="1:19" x14ac:dyDescent="0.25">
      <c r="A54" s="18"/>
      <c r="B54" s="33"/>
      <c r="C54" s="33"/>
      <c r="D54" s="33"/>
      <c r="E54" s="33"/>
      <c r="F54" s="33"/>
      <c r="G54" s="33"/>
      <c r="H54" s="52"/>
      <c r="I54" s="51"/>
      <c r="J54" s="51"/>
      <c r="K54" s="33"/>
      <c r="L54" s="33"/>
      <c r="M54" s="66"/>
      <c r="N54" s="89"/>
      <c r="O54" s="89"/>
      <c r="P54" s="33"/>
      <c r="Q54" s="33"/>
      <c r="R54" s="33"/>
      <c r="S54" s="33"/>
    </row>
    <row r="55" spans="1:19" x14ac:dyDescent="0.25">
      <c r="A55" s="18"/>
      <c r="B55" s="33"/>
      <c r="C55" s="33"/>
      <c r="D55" s="33"/>
      <c r="E55" s="33"/>
      <c r="F55" s="33"/>
      <c r="G55" s="33"/>
      <c r="H55" s="52"/>
      <c r="I55" s="51"/>
      <c r="J55" s="51"/>
      <c r="K55" s="33"/>
      <c r="L55" s="33"/>
      <c r="M55" s="66"/>
      <c r="N55" s="89"/>
      <c r="O55" s="89"/>
      <c r="P55" s="33"/>
      <c r="Q55" s="33"/>
      <c r="R55" s="33"/>
      <c r="S55" s="33"/>
    </row>
    <row r="56" spans="1:19" x14ac:dyDescent="0.25">
      <c r="A56" s="18"/>
      <c r="B56" s="33"/>
      <c r="C56" s="33"/>
      <c r="D56" s="33"/>
      <c r="E56" s="33"/>
      <c r="F56" s="33"/>
      <c r="G56" s="33"/>
      <c r="H56" s="52"/>
      <c r="I56" s="51"/>
      <c r="J56" s="51"/>
      <c r="K56" s="33"/>
      <c r="L56" s="33"/>
      <c r="M56" s="66"/>
      <c r="N56" s="89"/>
      <c r="O56" s="89"/>
      <c r="P56" s="33"/>
      <c r="Q56" s="33"/>
      <c r="R56" s="33"/>
      <c r="S56" s="33"/>
    </row>
    <row r="57" spans="1:19" x14ac:dyDescent="0.25">
      <c r="A57" s="18"/>
      <c r="B57" s="33"/>
      <c r="C57" s="33"/>
      <c r="D57" s="33"/>
      <c r="E57" s="33"/>
      <c r="F57" s="33"/>
      <c r="G57" s="33"/>
      <c r="H57" s="52"/>
      <c r="I57" s="51"/>
      <c r="J57" s="51"/>
      <c r="K57" s="33"/>
      <c r="L57" s="33"/>
      <c r="M57" s="66"/>
      <c r="N57" s="89"/>
      <c r="O57" s="89"/>
      <c r="P57" s="33"/>
      <c r="Q57" s="33"/>
      <c r="R57" s="33"/>
      <c r="S57" s="33"/>
    </row>
    <row r="58" spans="1:19" x14ac:dyDescent="0.25">
      <c r="A58" s="18"/>
      <c r="B58" s="33"/>
      <c r="C58" s="33"/>
      <c r="D58" s="33"/>
      <c r="E58" s="33"/>
      <c r="F58" s="33"/>
      <c r="G58" s="33"/>
      <c r="H58" s="52"/>
      <c r="I58" s="51"/>
      <c r="J58" s="51"/>
      <c r="K58" s="33"/>
      <c r="L58" s="33"/>
      <c r="M58" s="66"/>
      <c r="N58" s="89"/>
      <c r="O58" s="89"/>
      <c r="P58" s="33"/>
      <c r="Q58" s="33"/>
      <c r="R58" s="33"/>
      <c r="S58" s="33"/>
    </row>
    <row r="59" spans="1:19" x14ac:dyDescent="0.25">
      <c r="A59" s="18"/>
      <c r="B59" s="33"/>
      <c r="C59" s="33"/>
      <c r="D59" s="33"/>
      <c r="E59" s="33"/>
      <c r="F59" s="33"/>
      <c r="G59" s="33"/>
      <c r="H59" s="52"/>
      <c r="I59" s="51"/>
      <c r="J59" s="51"/>
      <c r="K59" s="33"/>
      <c r="L59" s="33"/>
      <c r="M59" s="66"/>
      <c r="N59" s="89"/>
      <c r="O59" s="89"/>
      <c r="P59" s="33"/>
      <c r="Q59" s="33"/>
      <c r="R59" s="33"/>
      <c r="S59" s="33"/>
    </row>
    <row r="60" spans="1:19" x14ac:dyDescent="0.25">
      <c r="A60" s="18"/>
      <c r="B60" s="33"/>
      <c r="C60" s="33"/>
      <c r="D60" s="33"/>
      <c r="E60" s="33"/>
      <c r="F60" s="33"/>
      <c r="G60" s="33"/>
      <c r="H60" s="52"/>
      <c r="I60" s="51"/>
      <c r="J60" s="51"/>
      <c r="K60" s="33"/>
      <c r="L60" s="33"/>
      <c r="M60" s="66"/>
      <c r="N60" s="89"/>
      <c r="O60" s="89"/>
      <c r="P60" s="33"/>
      <c r="Q60" s="33"/>
      <c r="R60" s="33"/>
      <c r="S60" s="33"/>
    </row>
    <row r="63" spans="1:19" x14ac:dyDescent="0.25">
      <c r="A63" s="1"/>
      <c r="B63" s="1"/>
      <c r="C63" s="1" t="s">
        <v>30</v>
      </c>
      <c r="D63" s="2"/>
      <c r="E63" s="1"/>
      <c r="F63" s="1"/>
      <c r="G63" s="1"/>
      <c r="H63" s="3"/>
      <c r="I63" s="3"/>
      <c r="J63" s="1"/>
      <c r="K63" s="4"/>
      <c r="L63" s="1"/>
      <c r="M63" s="1"/>
      <c r="N63" s="1"/>
      <c r="O63" s="4"/>
      <c r="P63" s="4"/>
      <c r="Q63" s="4"/>
      <c r="R63" s="4"/>
      <c r="S63" s="1"/>
    </row>
    <row r="64" spans="1:19" x14ac:dyDescent="0.25">
      <c r="A64" s="1"/>
      <c r="B64" s="1"/>
      <c r="C64" s="1"/>
      <c r="D64" s="2"/>
      <c r="E64" s="1"/>
      <c r="F64" s="1"/>
      <c r="G64" s="1"/>
      <c r="H64" s="3"/>
      <c r="I64" s="3"/>
      <c r="J64" s="1"/>
      <c r="K64" s="4"/>
      <c r="L64" s="1"/>
      <c r="M64" s="1"/>
      <c r="N64" s="1"/>
      <c r="O64" s="4"/>
      <c r="P64" s="4"/>
      <c r="Q64" s="4"/>
      <c r="R64" s="4"/>
      <c r="S64" s="1"/>
    </row>
    <row r="65" spans="1:21" x14ac:dyDescent="0.25">
      <c r="A65" s="1"/>
      <c r="B65" s="1"/>
      <c r="C65" s="1"/>
      <c r="D65" s="2"/>
      <c r="E65" s="1"/>
      <c r="F65" s="1"/>
      <c r="G65" s="1"/>
      <c r="H65" s="3"/>
      <c r="I65" s="3"/>
      <c r="J65" s="1"/>
      <c r="K65" s="4"/>
      <c r="L65" s="1"/>
      <c r="M65" s="1"/>
      <c r="N65" s="1"/>
      <c r="O65" s="4"/>
      <c r="P65" s="4"/>
      <c r="Q65" s="4"/>
      <c r="R65" s="4"/>
      <c r="S65" s="1"/>
    </row>
    <row r="66" spans="1:21" x14ac:dyDescent="0.25">
      <c r="A66" s="1"/>
      <c r="B66" s="1"/>
      <c r="C66" s="1"/>
      <c r="D66" s="2"/>
      <c r="E66" s="1"/>
      <c r="F66" s="1"/>
      <c r="G66" s="1"/>
      <c r="H66" s="3"/>
      <c r="I66" s="3"/>
      <c r="J66" s="1"/>
      <c r="K66" s="4"/>
      <c r="L66" s="1"/>
      <c r="M66" s="1"/>
      <c r="N66" s="1"/>
      <c r="O66" s="4"/>
      <c r="P66" s="4"/>
      <c r="Q66" s="4"/>
      <c r="R66" s="4"/>
      <c r="S66" s="1"/>
    </row>
    <row r="67" spans="1:21" x14ac:dyDescent="0.25">
      <c r="A67" s="1"/>
      <c r="B67" s="379" t="s">
        <v>0</v>
      </c>
      <c r="C67" s="379"/>
      <c r="D67" s="379"/>
      <c r="E67" s="380" t="s">
        <v>40</v>
      </c>
      <c r="F67" s="380"/>
      <c r="G67" s="380"/>
      <c r="H67" s="380"/>
      <c r="I67" s="380"/>
      <c r="J67" s="380"/>
      <c r="K67" s="5"/>
      <c r="L67" s="6"/>
      <c r="M67" s="6"/>
      <c r="N67" s="6"/>
      <c r="O67" s="4"/>
      <c r="P67" s="4"/>
      <c r="Q67" s="4"/>
      <c r="R67" s="4"/>
      <c r="S67" s="1"/>
    </row>
    <row r="68" spans="1:21" x14ac:dyDescent="0.25">
      <c r="A68" s="1"/>
      <c r="B68" s="55" t="s">
        <v>1</v>
      </c>
      <c r="C68" s="55"/>
      <c r="D68" s="55"/>
      <c r="E68" s="380" t="s">
        <v>50</v>
      </c>
      <c r="F68" s="380"/>
      <c r="G68" s="380"/>
      <c r="H68" s="380"/>
      <c r="I68" s="380"/>
      <c r="J68" s="380"/>
      <c r="K68" s="5"/>
      <c r="L68" s="6"/>
      <c r="M68" s="6"/>
      <c r="N68" s="6"/>
      <c r="O68" s="4"/>
      <c r="P68" s="4"/>
      <c r="Q68" s="4"/>
      <c r="R68" s="4"/>
      <c r="S68" s="1"/>
    </row>
    <row r="69" spans="1:21" x14ac:dyDescent="0.25">
      <c r="A69" s="7"/>
      <c r="B69" s="68" t="s">
        <v>2</v>
      </c>
      <c r="C69" s="68"/>
      <c r="D69" s="68"/>
      <c r="E69" s="381" t="s">
        <v>59</v>
      </c>
      <c r="F69" s="381"/>
      <c r="G69" s="8"/>
      <c r="H69" s="9"/>
      <c r="I69" s="10"/>
      <c r="J69" s="11"/>
      <c r="K69" s="4"/>
      <c r="L69" s="6"/>
      <c r="M69" s="6"/>
      <c r="N69" s="6"/>
      <c r="O69" s="4"/>
      <c r="P69" s="4"/>
      <c r="Q69" s="4"/>
      <c r="R69" s="4"/>
      <c r="S69" s="1"/>
    </row>
    <row r="70" spans="1:21" x14ac:dyDescent="0.25">
      <c r="A70" s="7"/>
      <c r="B70" s="68"/>
      <c r="C70" s="68"/>
      <c r="D70" s="68"/>
      <c r="E70" s="71"/>
      <c r="F70" s="71"/>
      <c r="G70" s="13"/>
      <c r="H70" s="14"/>
      <c r="I70" s="15"/>
      <c r="J70" s="16"/>
      <c r="K70" s="4"/>
      <c r="L70" s="6"/>
      <c r="M70" s="6"/>
      <c r="N70" s="6"/>
      <c r="O70" s="4"/>
      <c r="P70" s="4"/>
      <c r="Q70" s="4"/>
      <c r="R70" s="4"/>
      <c r="S70" s="1"/>
    </row>
    <row r="71" spans="1:21" ht="15.75" thickBot="1" x14ac:dyDescent="0.3">
      <c r="A71" s="7"/>
      <c r="B71" s="12"/>
      <c r="C71" s="12"/>
      <c r="D71" s="12"/>
      <c r="E71" s="12"/>
      <c r="F71" s="17"/>
      <c r="G71" s="13"/>
      <c r="H71" s="14"/>
      <c r="I71" s="15"/>
      <c r="J71" s="16"/>
      <c r="K71" s="17"/>
      <c r="L71" s="16"/>
      <c r="M71" s="16"/>
      <c r="N71" s="16"/>
      <c r="O71" s="17"/>
      <c r="P71" s="17"/>
      <c r="Q71" s="17"/>
      <c r="R71" s="17"/>
      <c r="S71" s="1"/>
    </row>
    <row r="72" spans="1:21" x14ac:dyDescent="0.25">
      <c r="A72" s="5"/>
      <c r="B72" s="382" t="s">
        <v>25</v>
      </c>
      <c r="C72" s="374" t="s">
        <v>4</v>
      </c>
      <c r="D72" s="374"/>
      <c r="E72" s="374" t="s">
        <v>26</v>
      </c>
      <c r="F72" s="374" t="s">
        <v>27</v>
      </c>
      <c r="G72" s="374" t="s">
        <v>5</v>
      </c>
      <c r="H72" s="385" t="s">
        <v>38</v>
      </c>
      <c r="I72" s="374" t="s">
        <v>6</v>
      </c>
      <c r="J72" s="374"/>
      <c r="K72" s="374"/>
      <c r="L72" s="374"/>
      <c r="M72" s="374"/>
      <c r="N72" s="374" t="s">
        <v>7</v>
      </c>
      <c r="O72" s="374"/>
      <c r="P72" s="374" t="s">
        <v>8</v>
      </c>
      <c r="Q72" s="374"/>
      <c r="R72" s="374" t="s">
        <v>9</v>
      </c>
      <c r="S72" s="375"/>
    </row>
    <row r="73" spans="1:21" x14ac:dyDescent="0.25">
      <c r="A73" s="5"/>
      <c r="B73" s="383"/>
      <c r="C73" s="376" t="s">
        <v>10</v>
      </c>
      <c r="D73" s="376" t="s">
        <v>11</v>
      </c>
      <c r="E73" s="376"/>
      <c r="F73" s="376"/>
      <c r="G73" s="376"/>
      <c r="H73" s="386"/>
      <c r="I73" s="376" t="s">
        <v>12</v>
      </c>
      <c r="J73" s="376"/>
      <c r="K73" s="376" t="s">
        <v>13</v>
      </c>
      <c r="L73" s="376"/>
      <c r="M73" s="376"/>
      <c r="N73" s="376" t="s">
        <v>14</v>
      </c>
      <c r="O73" s="376"/>
      <c r="P73" s="376" t="s">
        <v>14</v>
      </c>
      <c r="Q73" s="376"/>
      <c r="R73" s="376"/>
      <c r="S73" s="377"/>
    </row>
    <row r="74" spans="1:21" ht="34.5" thickBot="1" x14ac:dyDescent="0.3">
      <c r="A74" s="18"/>
      <c r="B74" s="388"/>
      <c r="C74" s="389"/>
      <c r="D74" s="389"/>
      <c r="E74" s="389"/>
      <c r="F74" s="389"/>
      <c r="G74" s="389"/>
      <c r="H74" s="390"/>
      <c r="I74" s="56" t="s">
        <v>19</v>
      </c>
      <c r="J74" s="57" t="s">
        <v>16</v>
      </c>
      <c r="K74" s="57" t="s">
        <v>28</v>
      </c>
      <c r="L74" s="57" t="s">
        <v>15</v>
      </c>
      <c r="M74" s="58" t="s">
        <v>17</v>
      </c>
      <c r="N74" s="57" t="s">
        <v>18</v>
      </c>
      <c r="O74" s="57" t="s">
        <v>17</v>
      </c>
      <c r="P74" s="57" t="s">
        <v>19</v>
      </c>
      <c r="Q74" s="57" t="s">
        <v>16</v>
      </c>
      <c r="R74" s="57" t="s">
        <v>20</v>
      </c>
      <c r="S74" s="59" t="s">
        <v>21</v>
      </c>
      <c r="U74" s="108"/>
    </row>
    <row r="75" spans="1:21" ht="51.75" customHeight="1" thickBot="1" x14ac:dyDescent="0.3">
      <c r="A75" s="18"/>
      <c r="B75" s="72"/>
      <c r="C75" s="73">
        <v>502001</v>
      </c>
      <c r="D75" s="73" t="s">
        <v>51</v>
      </c>
      <c r="E75" s="73" t="s">
        <v>23</v>
      </c>
      <c r="F75" s="73" t="s">
        <v>23</v>
      </c>
      <c r="G75" s="73" t="s">
        <v>23</v>
      </c>
      <c r="H75" s="74">
        <v>6721900</v>
      </c>
      <c r="I75" s="75">
        <v>385701.24</v>
      </c>
      <c r="J75" s="75">
        <f>279532.8+303142.2+442053.41+337830+625490.87+452736.02+385701.24</f>
        <v>2826486.54</v>
      </c>
      <c r="K75" s="73" t="s">
        <v>23</v>
      </c>
      <c r="L75" s="67">
        <v>0</v>
      </c>
      <c r="M75" s="67">
        <v>0</v>
      </c>
      <c r="N75" s="67">
        <f>I75*100/H75</f>
        <v>5.7379794403368098</v>
      </c>
      <c r="O75" s="67">
        <f>J75*100/H75</f>
        <v>42.048922774810691</v>
      </c>
      <c r="P75" s="73" t="s">
        <v>23</v>
      </c>
      <c r="Q75" s="73" t="s">
        <v>23</v>
      </c>
      <c r="R75" s="73" t="s">
        <v>23</v>
      </c>
      <c r="S75" s="76" t="s">
        <v>23</v>
      </c>
    </row>
    <row r="76" spans="1:21" ht="26.25" customHeight="1" thickBot="1" x14ac:dyDescent="0.3">
      <c r="A76" s="36"/>
      <c r="B76" s="40"/>
      <c r="C76" s="40"/>
      <c r="D76" s="40"/>
      <c r="E76" s="36"/>
      <c r="F76" s="36"/>
      <c r="G76" s="77" t="s">
        <v>32</v>
      </c>
      <c r="H76" s="34">
        <f>SUM(H75:H75)</f>
        <v>6721900</v>
      </c>
      <c r="I76" s="78">
        <f>I75</f>
        <v>385701.24</v>
      </c>
      <c r="J76" s="35">
        <f>SUM(J75:J75)</f>
        <v>2826486.54</v>
      </c>
      <c r="K76" s="79" t="s">
        <v>23</v>
      </c>
      <c r="L76" s="80">
        <f>SUM(L75)</f>
        <v>0</v>
      </c>
      <c r="M76" s="62">
        <v>0</v>
      </c>
      <c r="N76" s="38"/>
      <c r="O76" s="38"/>
      <c r="P76" s="38"/>
      <c r="Q76" s="38"/>
      <c r="R76" s="38"/>
      <c r="S76" s="38"/>
    </row>
    <row r="77" spans="1:21" x14ac:dyDescent="0.25">
      <c r="A77" s="36"/>
      <c r="B77" s="40"/>
      <c r="C77" s="40"/>
      <c r="D77" s="40"/>
      <c r="E77" s="36"/>
      <c r="F77" s="36"/>
      <c r="G77" s="77"/>
      <c r="H77" s="39"/>
      <c r="I77" s="81"/>
      <c r="J77" s="39"/>
      <c r="K77" s="38"/>
      <c r="L77" s="82"/>
      <c r="M77" s="83"/>
      <c r="N77" s="38"/>
      <c r="O77" s="38"/>
      <c r="P77" s="38"/>
      <c r="Q77" s="38"/>
      <c r="R77" s="38"/>
      <c r="S77" s="38"/>
    </row>
    <row r="78" spans="1:21" x14ac:dyDescent="0.25">
      <c r="A78" s="36"/>
      <c r="B78" s="40"/>
      <c r="C78" s="40"/>
      <c r="D78" s="40"/>
      <c r="E78" s="36"/>
      <c r="F78" s="36"/>
      <c r="G78" s="77"/>
      <c r="H78" s="39"/>
      <c r="I78" s="81"/>
      <c r="J78" s="39"/>
      <c r="K78" s="38"/>
      <c r="L78" s="82"/>
      <c r="M78" s="83"/>
      <c r="N78" s="38"/>
      <c r="O78" s="38"/>
      <c r="P78" s="38"/>
      <c r="Q78" s="38"/>
      <c r="R78" s="38"/>
      <c r="S78" s="38"/>
    </row>
    <row r="79" spans="1:21" x14ac:dyDescent="0.25">
      <c r="A79" s="7"/>
      <c r="B79" s="1"/>
      <c r="C79" s="1"/>
      <c r="D79" s="1"/>
      <c r="E79" s="1"/>
      <c r="F79" s="1"/>
      <c r="G79" s="1"/>
      <c r="H79" s="3"/>
      <c r="I79" s="3"/>
      <c r="J79" s="94"/>
      <c r="K79" s="4"/>
      <c r="L79" s="1"/>
      <c r="M79" s="1"/>
      <c r="N79" s="1"/>
      <c r="O79" s="4"/>
      <c r="P79" s="4"/>
      <c r="Q79" s="4"/>
      <c r="R79" s="4"/>
      <c r="S79" s="63"/>
    </row>
    <row r="80" spans="1:21" x14ac:dyDescent="0.25">
      <c r="A80" s="7"/>
      <c r="B80" s="1"/>
      <c r="C80" s="1"/>
      <c r="D80" s="1"/>
      <c r="E80" s="1"/>
      <c r="F80" s="1"/>
      <c r="G80" s="1"/>
      <c r="H80" s="3"/>
      <c r="I80" s="3"/>
      <c r="J80" s="1"/>
      <c r="K80" s="4"/>
      <c r="L80" s="1"/>
      <c r="M80" s="1"/>
      <c r="N80" s="1"/>
      <c r="O80" s="4"/>
      <c r="P80" s="4"/>
      <c r="Q80" s="4"/>
      <c r="R80" s="4"/>
      <c r="S80" s="1"/>
    </row>
    <row r="81" spans="1:19" x14ac:dyDescent="0.25">
      <c r="A81" s="7"/>
      <c r="B81" s="1"/>
      <c r="C81" s="1"/>
      <c r="D81" s="1"/>
      <c r="E81" s="1"/>
      <c r="F81" s="1"/>
      <c r="G81" s="1"/>
      <c r="H81" s="3"/>
      <c r="I81" s="3"/>
      <c r="J81" s="1"/>
      <c r="K81" s="4"/>
      <c r="L81" s="1"/>
      <c r="M81" s="1"/>
      <c r="N81" s="1"/>
      <c r="O81" s="4"/>
      <c r="P81" s="4"/>
      <c r="Q81" s="4"/>
      <c r="R81" s="4"/>
      <c r="S81" s="1"/>
    </row>
    <row r="82" spans="1:19" x14ac:dyDescent="0.25">
      <c r="A82" s="7"/>
      <c r="B82" s="1"/>
      <c r="C82" s="1"/>
      <c r="D82" s="1"/>
      <c r="E82" s="1"/>
      <c r="F82" s="1"/>
      <c r="G82" s="1"/>
      <c r="H82" s="3"/>
      <c r="I82" s="3"/>
      <c r="J82" s="1"/>
      <c r="K82" s="4"/>
      <c r="L82" s="1"/>
      <c r="M82" s="1"/>
      <c r="N82" s="1"/>
      <c r="O82" s="4"/>
      <c r="P82" s="4"/>
      <c r="Q82" s="4"/>
      <c r="R82" s="4"/>
      <c r="S82" s="1"/>
    </row>
    <row r="83" spans="1:19" x14ac:dyDescent="0.25">
      <c r="A83" s="7"/>
      <c r="B83" s="1"/>
      <c r="C83" s="1"/>
      <c r="D83" s="1"/>
      <c r="E83" s="1"/>
      <c r="F83" s="1"/>
      <c r="G83" s="1"/>
      <c r="H83" s="3"/>
      <c r="I83" s="3"/>
      <c r="J83" s="1"/>
      <c r="K83" s="4"/>
      <c r="L83" s="1"/>
      <c r="M83" s="1"/>
      <c r="N83" s="1"/>
      <c r="O83" s="4"/>
      <c r="P83" s="4"/>
      <c r="Q83" s="4"/>
      <c r="R83" s="4"/>
      <c r="S83" s="1"/>
    </row>
    <row r="84" spans="1:19" x14ac:dyDescent="0.25">
      <c r="A84" s="7"/>
      <c r="B84" s="1"/>
      <c r="C84" s="1"/>
      <c r="D84" s="1"/>
      <c r="E84" s="1"/>
      <c r="F84" s="1"/>
      <c r="G84" s="1"/>
      <c r="H84" s="3"/>
      <c r="I84" s="3"/>
      <c r="J84" s="1"/>
      <c r="K84" s="4"/>
      <c r="L84" s="1"/>
      <c r="M84" s="1"/>
      <c r="N84" s="1"/>
      <c r="O84" s="4"/>
      <c r="P84" s="4"/>
      <c r="Q84" s="4"/>
      <c r="R84" s="4"/>
      <c r="S84" s="1"/>
    </row>
    <row r="85" spans="1:19" x14ac:dyDescent="0.25">
      <c r="A85" s="7"/>
      <c r="B85" s="1"/>
      <c r="C85" s="1"/>
      <c r="D85" s="1"/>
      <c r="E85" s="1"/>
      <c r="F85" s="1"/>
      <c r="G85" s="1"/>
      <c r="H85" s="3"/>
      <c r="I85" s="3"/>
      <c r="J85" s="1"/>
      <c r="K85" s="4"/>
      <c r="L85" s="1"/>
      <c r="M85" s="1"/>
      <c r="N85" s="1"/>
      <c r="O85" s="4"/>
      <c r="P85" s="4"/>
      <c r="Q85" s="4"/>
      <c r="R85" s="4"/>
      <c r="S85" s="1"/>
    </row>
    <row r="86" spans="1:19" x14ac:dyDescent="0.25">
      <c r="A86" s="7"/>
      <c r="B86" s="1"/>
      <c r="C86" s="1"/>
      <c r="D86" s="1"/>
      <c r="E86" s="1"/>
      <c r="F86" s="1"/>
      <c r="G86" s="1"/>
      <c r="H86" s="3"/>
      <c r="I86" s="3"/>
      <c r="J86" s="1"/>
      <c r="K86" s="4"/>
      <c r="L86" s="1"/>
      <c r="M86" s="1"/>
      <c r="N86" s="1"/>
      <c r="O86" s="4"/>
      <c r="P86" s="4"/>
      <c r="Q86" s="4"/>
      <c r="R86" s="4"/>
      <c r="S86" s="1"/>
    </row>
    <row r="87" spans="1:19" x14ac:dyDescent="0.25">
      <c r="A87" s="7"/>
      <c r="B87" s="1"/>
      <c r="C87" s="1"/>
      <c r="D87" s="1"/>
      <c r="E87" s="1"/>
      <c r="F87" s="1"/>
      <c r="G87" s="1"/>
      <c r="H87" s="3"/>
      <c r="I87" s="3"/>
      <c r="J87" s="1"/>
      <c r="K87" s="4"/>
      <c r="L87" s="1"/>
      <c r="M87" s="1"/>
      <c r="N87" s="1"/>
      <c r="O87" s="4"/>
      <c r="P87" s="4"/>
      <c r="Q87" s="4"/>
      <c r="R87" s="4"/>
      <c r="S87" s="1"/>
    </row>
    <row r="88" spans="1:19" x14ac:dyDescent="0.25">
      <c r="A88" s="7"/>
      <c r="B88" s="1"/>
      <c r="C88" s="1"/>
      <c r="D88" s="2"/>
      <c r="E88" s="1"/>
      <c r="F88" s="1"/>
      <c r="G88" s="1"/>
      <c r="H88" s="3"/>
      <c r="I88" s="3"/>
      <c r="J88" s="1"/>
      <c r="K88" s="4"/>
      <c r="L88" s="1"/>
      <c r="M88" s="1"/>
      <c r="N88" s="1"/>
      <c r="O88" s="4"/>
      <c r="P88" s="4"/>
      <c r="Q88" s="4"/>
      <c r="R88" s="4"/>
      <c r="S88" s="1"/>
    </row>
    <row r="96" spans="1:19" x14ac:dyDescent="0.25">
      <c r="A96" s="1"/>
      <c r="B96" s="1"/>
      <c r="C96" s="1"/>
      <c r="D96" s="2"/>
      <c r="E96" s="1"/>
      <c r="F96" s="1"/>
      <c r="G96" s="1"/>
      <c r="H96" s="3"/>
      <c r="I96" s="3"/>
      <c r="J96" s="1"/>
      <c r="K96" s="4"/>
      <c r="L96" s="1"/>
      <c r="M96" s="1"/>
      <c r="N96" s="1"/>
      <c r="O96" s="4"/>
      <c r="P96" s="4"/>
      <c r="Q96" s="4"/>
      <c r="R96" s="4"/>
      <c r="S96" s="1"/>
    </row>
    <row r="97" spans="1:19" x14ac:dyDescent="0.25">
      <c r="A97" s="1"/>
      <c r="B97" s="1"/>
      <c r="C97" s="1"/>
      <c r="D97" s="2"/>
      <c r="E97" s="1"/>
      <c r="F97" s="1"/>
      <c r="G97" s="1"/>
      <c r="H97" s="3"/>
      <c r="I97" s="3"/>
      <c r="J97" s="1"/>
      <c r="K97" s="4"/>
      <c r="L97" s="1"/>
      <c r="M97" s="1"/>
      <c r="N97" s="1"/>
      <c r="O97" s="4"/>
      <c r="P97" s="4"/>
      <c r="Q97" s="4"/>
      <c r="R97" s="4"/>
      <c r="S97" s="1"/>
    </row>
    <row r="98" spans="1:19" x14ac:dyDescent="0.25">
      <c r="A98" s="1"/>
      <c r="B98" s="1"/>
      <c r="C98" s="1"/>
      <c r="D98" s="2"/>
      <c r="E98" s="1"/>
      <c r="F98" s="1"/>
      <c r="G98" s="1"/>
      <c r="H98" s="3"/>
      <c r="I98" s="3"/>
      <c r="J98" s="1"/>
      <c r="K98" s="4"/>
      <c r="L98" s="1"/>
      <c r="M98" s="1"/>
      <c r="N98" s="1"/>
      <c r="O98" s="4"/>
      <c r="P98" s="4"/>
      <c r="Q98" s="4"/>
      <c r="R98" s="4"/>
      <c r="S98" s="1"/>
    </row>
    <row r="99" spans="1:19" x14ac:dyDescent="0.25">
      <c r="A99" s="1"/>
      <c r="B99" s="1"/>
      <c r="C99" s="1"/>
      <c r="D99" s="2"/>
      <c r="E99" s="1"/>
      <c r="F99" s="1"/>
      <c r="G99" s="1"/>
      <c r="H99" s="3"/>
      <c r="I99" s="3"/>
      <c r="J99" s="1"/>
      <c r="K99" s="4"/>
      <c r="L99" s="1"/>
      <c r="M99" s="1"/>
      <c r="N99" s="1"/>
      <c r="O99" s="4"/>
      <c r="P99" s="4"/>
      <c r="Q99" s="4"/>
      <c r="R99" s="4"/>
      <c r="S99" s="1"/>
    </row>
    <row r="100" spans="1:19" x14ac:dyDescent="0.25">
      <c r="A100" s="1"/>
      <c r="B100" s="1"/>
      <c r="C100" s="1"/>
      <c r="D100" s="2"/>
      <c r="E100" s="1"/>
      <c r="F100" s="1"/>
      <c r="G100" s="1"/>
      <c r="H100" s="3"/>
      <c r="I100" s="3"/>
      <c r="J100" s="1"/>
      <c r="K100" s="4"/>
      <c r="L100" s="1"/>
      <c r="M100" s="1"/>
      <c r="N100" s="1"/>
      <c r="O100" s="4"/>
      <c r="P100" s="4"/>
      <c r="Q100" s="4"/>
      <c r="R100" s="4"/>
      <c r="S100" s="1"/>
    </row>
    <row r="101" spans="1:19" x14ac:dyDescent="0.25">
      <c r="A101" s="1"/>
      <c r="B101" s="1"/>
      <c r="C101" s="1"/>
      <c r="D101" s="2"/>
      <c r="E101" s="1"/>
      <c r="F101" s="1"/>
      <c r="G101" s="1"/>
      <c r="H101" s="3"/>
      <c r="I101" s="3"/>
      <c r="J101" s="1"/>
      <c r="K101" s="4"/>
      <c r="L101" s="1"/>
      <c r="M101" s="1"/>
      <c r="N101" s="1"/>
      <c r="O101" s="4"/>
      <c r="P101" s="4"/>
      <c r="Q101" s="4"/>
      <c r="R101" s="4"/>
      <c r="S101" s="1"/>
    </row>
    <row r="102" spans="1:19" x14ac:dyDescent="0.25">
      <c r="A102" s="1"/>
      <c r="B102" s="379" t="s">
        <v>0</v>
      </c>
      <c r="C102" s="379"/>
      <c r="D102" s="379"/>
      <c r="E102" s="380" t="s">
        <v>40</v>
      </c>
      <c r="F102" s="380"/>
      <c r="G102" s="380"/>
      <c r="H102" s="380"/>
      <c r="I102" s="380"/>
      <c r="J102" s="380"/>
      <c r="K102" s="5"/>
      <c r="L102" s="6"/>
      <c r="M102" s="6"/>
      <c r="N102" s="6"/>
      <c r="O102" s="4"/>
      <c r="P102" s="4"/>
      <c r="Q102" s="4"/>
      <c r="R102" s="4"/>
      <c r="S102" s="1"/>
    </row>
    <row r="103" spans="1:19" x14ac:dyDescent="0.25">
      <c r="A103" s="1"/>
      <c r="B103" s="55" t="s">
        <v>1</v>
      </c>
      <c r="C103" s="55"/>
      <c r="D103" s="55"/>
      <c r="E103" s="380" t="s">
        <v>52</v>
      </c>
      <c r="F103" s="380"/>
      <c r="G103" s="380"/>
      <c r="H103" s="380"/>
      <c r="I103" s="380"/>
      <c r="J103" s="380"/>
      <c r="K103" s="5"/>
      <c r="L103" s="6"/>
      <c r="M103" s="6"/>
      <c r="N103" s="6"/>
      <c r="O103" s="4"/>
      <c r="P103" s="4"/>
      <c r="Q103" s="4"/>
      <c r="R103" s="4"/>
      <c r="S103" s="1"/>
    </row>
    <row r="104" spans="1:19" x14ac:dyDescent="0.25">
      <c r="A104" s="7"/>
      <c r="B104" s="68" t="s">
        <v>2</v>
      </c>
      <c r="C104" s="68"/>
      <c r="D104" s="68"/>
      <c r="E104" s="381" t="s">
        <v>59</v>
      </c>
      <c r="F104" s="381"/>
      <c r="G104" s="8"/>
      <c r="H104" s="9"/>
      <c r="I104" s="10"/>
      <c r="J104" s="11"/>
      <c r="K104" s="4"/>
      <c r="L104" s="6"/>
      <c r="M104" s="6"/>
      <c r="N104" s="6"/>
      <c r="O104" s="4"/>
      <c r="P104" s="4"/>
      <c r="Q104" s="4"/>
      <c r="R104" s="4"/>
      <c r="S104" s="1"/>
    </row>
    <row r="105" spans="1:19" x14ac:dyDescent="0.25">
      <c r="A105" s="7"/>
      <c r="B105" s="68"/>
      <c r="C105" s="68"/>
      <c r="D105" s="68"/>
      <c r="E105" s="71"/>
      <c r="F105" s="71"/>
      <c r="G105" s="13"/>
      <c r="H105" s="14"/>
      <c r="I105" s="15"/>
      <c r="J105" s="16"/>
      <c r="K105" s="4"/>
      <c r="L105" s="6"/>
      <c r="M105" s="6"/>
      <c r="N105" s="6"/>
      <c r="O105" s="4"/>
      <c r="P105" s="4"/>
      <c r="Q105" s="4"/>
      <c r="R105" s="4"/>
      <c r="S105" s="1"/>
    </row>
    <row r="106" spans="1:19" ht="15.75" thickBot="1" x14ac:dyDescent="0.3">
      <c r="A106" s="7"/>
      <c r="B106" s="12"/>
      <c r="C106" s="12"/>
      <c r="D106" s="12"/>
      <c r="E106" s="12"/>
      <c r="F106" s="17"/>
      <c r="G106" s="13"/>
      <c r="H106" s="14"/>
      <c r="I106" s="15"/>
      <c r="J106" s="16"/>
      <c r="K106" s="17"/>
      <c r="L106" s="16"/>
      <c r="M106" s="16"/>
      <c r="N106" s="16"/>
      <c r="O106" s="17"/>
      <c r="P106" s="17"/>
      <c r="Q106" s="17"/>
      <c r="R106" s="17"/>
      <c r="S106" s="1"/>
    </row>
    <row r="107" spans="1:19" x14ac:dyDescent="0.25">
      <c r="A107" s="18"/>
      <c r="B107" s="382" t="s">
        <v>25</v>
      </c>
      <c r="C107" s="374" t="s">
        <v>4</v>
      </c>
      <c r="D107" s="374"/>
      <c r="E107" s="374" t="s">
        <v>26</v>
      </c>
      <c r="F107" s="374" t="s">
        <v>27</v>
      </c>
      <c r="G107" s="374" t="s">
        <v>5</v>
      </c>
      <c r="H107" s="385" t="s">
        <v>38</v>
      </c>
      <c r="I107" s="374" t="s">
        <v>6</v>
      </c>
      <c r="J107" s="374"/>
      <c r="K107" s="374"/>
      <c r="L107" s="374"/>
      <c r="M107" s="374"/>
      <c r="N107" s="374" t="s">
        <v>7</v>
      </c>
      <c r="O107" s="374"/>
      <c r="P107" s="374" t="s">
        <v>8</v>
      </c>
      <c r="Q107" s="374"/>
      <c r="R107" s="374" t="s">
        <v>9</v>
      </c>
      <c r="S107" s="375"/>
    </row>
    <row r="108" spans="1:19" x14ac:dyDescent="0.25">
      <c r="A108" s="18"/>
      <c r="B108" s="383"/>
      <c r="C108" s="376" t="s">
        <v>10</v>
      </c>
      <c r="D108" s="376" t="s">
        <v>11</v>
      </c>
      <c r="E108" s="376"/>
      <c r="F108" s="376"/>
      <c r="G108" s="376"/>
      <c r="H108" s="386"/>
      <c r="I108" s="376" t="s">
        <v>12</v>
      </c>
      <c r="J108" s="376"/>
      <c r="K108" s="376" t="s">
        <v>13</v>
      </c>
      <c r="L108" s="376"/>
      <c r="M108" s="376"/>
      <c r="N108" s="376" t="s">
        <v>14</v>
      </c>
      <c r="O108" s="376"/>
      <c r="P108" s="376" t="s">
        <v>14</v>
      </c>
      <c r="Q108" s="376"/>
      <c r="R108" s="376"/>
      <c r="S108" s="377"/>
    </row>
    <row r="109" spans="1:19" ht="34.5" thickBot="1" x14ac:dyDescent="0.3">
      <c r="A109" s="18"/>
      <c r="B109" s="388"/>
      <c r="C109" s="389"/>
      <c r="D109" s="389"/>
      <c r="E109" s="389"/>
      <c r="F109" s="389"/>
      <c r="G109" s="389"/>
      <c r="H109" s="390"/>
      <c r="I109" s="56" t="s">
        <v>19</v>
      </c>
      <c r="J109" s="57" t="s">
        <v>16</v>
      </c>
      <c r="K109" s="57" t="s">
        <v>28</v>
      </c>
      <c r="L109" s="57" t="s">
        <v>15</v>
      </c>
      <c r="M109" s="58" t="s">
        <v>17</v>
      </c>
      <c r="N109" s="57" t="s">
        <v>18</v>
      </c>
      <c r="O109" s="57" t="s">
        <v>17</v>
      </c>
      <c r="P109" s="57" t="s">
        <v>19</v>
      </c>
      <c r="Q109" s="57" t="s">
        <v>16</v>
      </c>
      <c r="R109" s="57" t="s">
        <v>20</v>
      </c>
      <c r="S109" s="59" t="s">
        <v>21</v>
      </c>
    </row>
    <row r="110" spans="1:19" ht="15.75" thickBot="1" x14ac:dyDescent="0.3">
      <c r="A110" s="18"/>
      <c r="B110" s="72"/>
      <c r="C110" s="73">
        <v>503001</v>
      </c>
      <c r="D110" s="73" t="s">
        <v>53</v>
      </c>
      <c r="E110" s="73" t="s">
        <v>23</v>
      </c>
      <c r="F110" s="73" t="s">
        <v>23</v>
      </c>
      <c r="G110" s="73" t="s">
        <v>23</v>
      </c>
      <c r="H110" s="74">
        <v>1500000</v>
      </c>
      <c r="I110" s="75">
        <v>0</v>
      </c>
      <c r="J110" s="75">
        <v>0</v>
      </c>
      <c r="K110" s="73" t="s">
        <v>23</v>
      </c>
      <c r="L110" s="73">
        <v>0</v>
      </c>
      <c r="M110" s="95">
        <v>0</v>
      </c>
      <c r="N110" s="67">
        <f>(I110*100)/H110</f>
        <v>0</v>
      </c>
      <c r="O110" s="67">
        <f>(J110*100)/H110</f>
        <v>0</v>
      </c>
      <c r="P110" s="73" t="s">
        <v>23</v>
      </c>
      <c r="Q110" s="73" t="s">
        <v>23</v>
      </c>
      <c r="R110" s="73" t="s">
        <v>23</v>
      </c>
      <c r="S110" s="76" t="s">
        <v>23</v>
      </c>
    </row>
    <row r="111" spans="1:19" ht="15.75" thickBot="1" x14ac:dyDescent="0.3">
      <c r="A111" s="38"/>
      <c r="B111" s="37"/>
      <c r="C111" s="37"/>
      <c r="D111" s="37"/>
      <c r="E111" s="38"/>
      <c r="F111" s="38"/>
      <c r="G111" s="41" t="s">
        <v>32</v>
      </c>
      <c r="H111" s="34">
        <f>SUM(H110:H110)</f>
        <v>1500000</v>
      </c>
      <c r="I111" s="78">
        <f>SUM(I110:I110)</f>
        <v>0</v>
      </c>
      <c r="J111" s="35">
        <f>SUM(J110:J110)</f>
        <v>0</v>
      </c>
      <c r="K111" s="73" t="s">
        <v>23</v>
      </c>
      <c r="L111" s="80">
        <v>0</v>
      </c>
      <c r="M111" s="91">
        <v>0</v>
      </c>
      <c r="N111" s="38"/>
      <c r="O111" s="38"/>
      <c r="P111" s="38"/>
      <c r="Q111" s="38"/>
      <c r="R111" s="38"/>
      <c r="S111" s="38"/>
    </row>
    <row r="112" spans="1:19" x14ac:dyDescent="0.25">
      <c r="A112" s="38"/>
      <c r="B112" s="37"/>
      <c r="C112" s="37"/>
      <c r="D112" s="37"/>
      <c r="E112" s="38"/>
      <c r="F112" s="38"/>
      <c r="G112" s="41"/>
      <c r="H112" s="39"/>
      <c r="I112" s="81"/>
      <c r="J112" s="39"/>
      <c r="K112" s="38"/>
      <c r="L112" s="96"/>
      <c r="M112" s="97"/>
      <c r="N112" s="38"/>
      <c r="O112" s="38"/>
      <c r="P112" s="38"/>
      <c r="Q112" s="38"/>
      <c r="R112" s="38"/>
      <c r="S112" s="38"/>
    </row>
    <row r="113" spans="1:19" x14ac:dyDescent="0.25">
      <c r="A113" s="38"/>
      <c r="B113" s="37"/>
      <c r="C113" s="37"/>
      <c r="D113" s="37"/>
      <c r="E113" s="38"/>
      <c r="F113" s="38"/>
      <c r="G113" s="41"/>
      <c r="H113" s="39"/>
      <c r="I113" s="81"/>
      <c r="J113" s="39"/>
      <c r="K113" s="38"/>
      <c r="L113" s="96"/>
      <c r="M113" s="97"/>
      <c r="N113" s="38"/>
      <c r="O113" s="38"/>
      <c r="P113" s="38"/>
      <c r="Q113" s="38"/>
      <c r="R113" s="38"/>
      <c r="S113" s="38"/>
    </row>
    <row r="114" spans="1:19" x14ac:dyDescent="0.25">
      <c r="A114" s="7"/>
      <c r="B114" s="1"/>
      <c r="C114" s="1"/>
      <c r="D114" s="1"/>
      <c r="E114" s="1"/>
      <c r="F114" s="1"/>
      <c r="G114" s="1"/>
      <c r="H114" s="3"/>
      <c r="I114" s="3"/>
      <c r="J114" s="1"/>
      <c r="K114" s="4"/>
      <c r="L114" s="1"/>
      <c r="M114" s="1"/>
      <c r="N114" s="1"/>
      <c r="O114" s="4"/>
      <c r="P114" s="4"/>
      <c r="Q114" s="4"/>
      <c r="R114" s="4"/>
      <c r="S114" s="63"/>
    </row>
    <row r="115" spans="1:19" x14ac:dyDescent="0.25">
      <c r="A115" s="7"/>
      <c r="B115" s="1"/>
      <c r="C115" s="1"/>
      <c r="D115" s="1"/>
      <c r="E115" s="1"/>
      <c r="F115" s="1"/>
      <c r="G115" s="1"/>
      <c r="H115" s="3"/>
      <c r="I115" s="3"/>
      <c r="J115" s="1"/>
      <c r="K115" s="4"/>
      <c r="L115" s="1"/>
      <c r="M115" s="1"/>
      <c r="N115" s="1"/>
      <c r="O115" s="4"/>
      <c r="P115" s="4"/>
      <c r="Q115" s="4"/>
      <c r="R115" s="4"/>
      <c r="S115" s="1"/>
    </row>
    <row r="116" spans="1:19" x14ac:dyDescent="0.25">
      <c r="A116" s="7"/>
      <c r="B116" s="1"/>
      <c r="C116" s="1"/>
      <c r="D116" s="1"/>
      <c r="E116" s="1"/>
      <c r="F116" s="1"/>
      <c r="G116" s="1"/>
      <c r="H116" s="3"/>
      <c r="I116" s="3"/>
      <c r="J116" s="1"/>
      <c r="K116" s="4"/>
      <c r="L116" s="1"/>
      <c r="M116" s="1"/>
      <c r="N116" s="1"/>
      <c r="O116" s="4"/>
      <c r="P116" s="4"/>
      <c r="Q116" s="4"/>
      <c r="R116" s="4"/>
      <c r="S116" s="1"/>
    </row>
    <row r="117" spans="1:19" x14ac:dyDescent="0.25">
      <c r="A117" s="7"/>
      <c r="B117" s="1"/>
      <c r="C117" s="1"/>
      <c r="D117" s="1"/>
      <c r="E117" s="1"/>
      <c r="F117" s="1"/>
      <c r="G117" s="1"/>
      <c r="H117" s="3"/>
      <c r="I117" s="3"/>
      <c r="J117" s="1"/>
      <c r="K117" s="4"/>
      <c r="L117" s="1"/>
      <c r="M117" s="1"/>
      <c r="N117" s="1"/>
      <c r="O117" s="4"/>
      <c r="P117" s="4"/>
      <c r="Q117" s="4"/>
      <c r="R117" s="4"/>
      <c r="S117" s="1"/>
    </row>
    <row r="118" spans="1:19" x14ac:dyDescent="0.25">
      <c r="A118" s="7"/>
      <c r="B118" s="1"/>
      <c r="C118" s="1"/>
      <c r="D118" s="1"/>
      <c r="E118" s="1"/>
      <c r="F118" s="1"/>
      <c r="G118" s="1"/>
      <c r="H118" s="3"/>
      <c r="I118" s="3"/>
      <c r="J118" s="1"/>
      <c r="K118" s="4"/>
      <c r="L118" s="1"/>
      <c r="M118" s="1"/>
      <c r="N118" s="1"/>
      <c r="O118" s="4"/>
      <c r="P118" s="4"/>
      <c r="Q118" s="4"/>
      <c r="R118" s="4"/>
      <c r="S118" s="1"/>
    </row>
    <row r="119" spans="1:19" x14ac:dyDescent="0.25">
      <c r="A119" s="7"/>
      <c r="B119" s="1"/>
      <c r="C119" s="1"/>
      <c r="D119" s="1"/>
      <c r="E119" s="1"/>
      <c r="F119" s="1"/>
      <c r="G119" s="1"/>
      <c r="H119" s="3"/>
      <c r="I119" s="3"/>
      <c r="J119" s="1"/>
      <c r="K119" s="4"/>
      <c r="L119" s="1"/>
      <c r="M119" s="1"/>
      <c r="N119" s="1"/>
      <c r="O119" s="4"/>
      <c r="P119" s="4"/>
      <c r="Q119" s="4"/>
      <c r="R119" s="4"/>
      <c r="S119" s="1"/>
    </row>
    <row r="120" spans="1:19" x14ac:dyDescent="0.25">
      <c r="A120" s="7"/>
      <c r="B120" s="1"/>
      <c r="C120" s="1"/>
      <c r="D120" s="1"/>
      <c r="E120" s="1"/>
      <c r="F120" s="1"/>
      <c r="G120" s="1"/>
      <c r="H120" s="3"/>
      <c r="I120" s="3"/>
      <c r="J120" s="1"/>
      <c r="K120" s="4"/>
      <c r="L120" s="1"/>
      <c r="M120" s="1"/>
      <c r="N120" s="1"/>
      <c r="O120" s="4"/>
      <c r="P120" s="4"/>
      <c r="Q120" s="4"/>
      <c r="R120" s="4"/>
      <c r="S120" s="1"/>
    </row>
    <row r="121" spans="1:19" x14ac:dyDescent="0.25">
      <c r="A121" s="7"/>
      <c r="B121" s="1"/>
      <c r="C121" s="1"/>
      <c r="D121" s="1"/>
      <c r="E121" s="1"/>
      <c r="F121" s="1"/>
      <c r="G121" s="1"/>
      <c r="H121" s="3"/>
      <c r="I121" s="3"/>
      <c r="J121" s="1"/>
      <c r="K121" s="4"/>
      <c r="L121" s="1"/>
      <c r="M121" s="1"/>
      <c r="N121" s="1"/>
      <c r="O121" s="4"/>
      <c r="P121" s="4"/>
      <c r="Q121" s="4"/>
      <c r="R121" s="4"/>
      <c r="S121" s="1"/>
    </row>
    <row r="122" spans="1:19" x14ac:dyDescent="0.25">
      <c r="A122" s="7"/>
      <c r="B122" s="1"/>
      <c r="C122" s="1"/>
      <c r="D122" s="1"/>
      <c r="E122" s="1"/>
      <c r="F122" s="1"/>
      <c r="G122" s="1"/>
      <c r="H122" s="3"/>
      <c r="I122" s="3"/>
      <c r="J122" s="1"/>
      <c r="K122" s="4"/>
      <c r="L122" s="1"/>
      <c r="M122" s="1"/>
      <c r="N122" s="1"/>
      <c r="O122" s="4"/>
      <c r="P122" s="4"/>
      <c r="Q122" s="4"/>
      <c r="R122" s="4"/>
      <c r="S122" s="1"/>
    </row>
    <row r="123" spans="1:19" x14ac:dyDescent="0.25">
      <c r="A123" s="7"/>
      <c r="B123" s="1"/>
      <c r="C123" s="1"/>
      <c r="D123" s="1"/>
      <c r="E123" s="1"/>
      <c r="F123" s="1"/>
      <c r="G123" s="1"/>
      <c r="H123" s="3"/>
      <c r="I123" s="3"/>
      <c r="J123" s="1"/>
      <c r="K123" s="4"/>
      <c r="L123" s="1"/>
      <c r="M123" s="1"/>
      <c r="N123" s="1"/>
      <c r="O123" s="4"/>
      <c r="P123" s="4"/>
      <c r="Q123" s="4"/>
      <c r="R123" s="4"/>
      <c r="S123" s="1"/>
    </row>
    <row r="124" spans="1:19" x14ac:dyDescent="0.25">
      <c r="A124" s="7"/>
      <c r="B124" s="1"/>
      <c r="C124" s="1"/>
      <c r="D124" s="1"/>
      <c r="E124" s="1"/>
      <c r="F124" s="1"/>
      <c r="G124" s="1"/>
      <c r="H124" s="3"/>
      <c r="I124" s="3"/>
      <c r="J124" s="1"/>
      <c r="K124" s="4"/>
      <c r="L124" s="1"/>
      <c r="M124" s="1"/>
      <c r="N124" s="1"/>
      <c r="O124" s="4"/>
      <c r="P124" s="4"/>
      <c r="Q124" s="4"/>
      <c r="R124" s="4"/>
      <c r="S124" s="1"/>
    </row>
    <row r="125" spans="1:19" x14ac:dyDescent="0.25">
      <c r="A125" s="7"/>
      <c r="B125" s="1"/>
      <c r="C125" s="1"/>
      <c r="D125" s="2"/>
      <c r="E125" s="1"/>
      <c r="F125" s="1"/>
      <c r="G125" s="1"/>
      <c r="H125" s="3"/>
      <c r="I125" s="3"/>
      <c r="J125" s="1"/>
      <c r="K125" s="4"/>
      <c r="L125" s="1"/>
      <c r="M125" s="1"/>
      <c r="N125" s="1"/>
      <c r="O125" s="4"/>
      <c r="P125" s="4"/>
      <c r="Q125" s="4"/>
      <c r="R125" s="4"/>
      <c r="S125" s="1"/>
    </row>
    <row r="132" spans="1:19" x14ac:dyDescent="0.25">
      <c r="A132" s="1"/>
      <c r="B132" s="1"/>
      <c r="C132" s="1" t="s">
        <v>30</v>
      </c>
      <c r="D132" s="2"/>
      <c r="E132" s="1"/>
      <c r="F132" s="1"/>
      <c r="G132" s="1"/>
      <c r="H132" s="3"/>
      <c r="I132" s="3"/>
      <c r="J132" s="1"/>
      <c r="K132" s="4"/>
      <c r="L132" s="1"/>
      <c r="M132" s="1"/>
      <c r="N132" s="1"/>
      <c r="O132" s="4"/>
      <c r="P132" s="4"/>
      <c r="Q132" s="4"/>
      <c r="R132" s="4"/>
      <c r="S132" s="1"/>
    </row>
    <row r="133" spans="1:19" x14ac:dyDescent="0.25">
      <c r="A133" s="1"/>
      <c r="B133" s="1"/>
      <c r="C133" s="1"/>
      <c r="D133" s="2"/>
      <c r="E133" s="1"/>
      <c r="F133" s="1"/>
      <c r="G133" s="1"/>
      <c r="H133" s="3"/>
      <c r="I133" s="3"/>
      <c r="J133" s="1"/>
      <c r="K133" s="4"/>
      <c r="L133" s="1"/>
      <c r="M133" s="1"/>
      <c r="N133" s="1"/>
      <c r="O133" s="4"/>
      <c r="P133" s="4"/>
      <c r="Q133" s="4"/>
      <c r="R133" s="4"/>
      <c r="S133" s="1"/>
    </row>
    <row r="134" spans="1:19" x14ac:dyDescent="0.25">
      <c r="A134" s="1"/>
      <c r="B134" s="1"/>
      <c r="C134" s="1"/>
      <c r="D134" s="2"/>
      <c r="E134" s="1"/>
      <c r="F134" s="1"/>
      <c r="G134" s="1"/>
      <c r="H134" s="3"/>
      <c r="I134" s="3"/>
      <c r="J134" s="1"/>
      <c r="K134" s="4"/>
      <c r="L134" s="1"/>
      <c r="M134" s="1"/>
      <c r="N134" s="1"/>
      <c r="O134" s="4"/>
      <c r="P134" s="4"/>
      <c r="Q134" s="4"/>
      <c r="R134" s="4"/>
      <c r="S134" s="1"/>
    </row>
    <row r="135" spans="1:19" x14ac:dyDescent="0.25">
      <c r="A135" s="1"/>
      <c r="B135" s="1"/>
      <c r="C135" s="1"/>
      <c r="D135" s="2"/>
      <c r="E135" s="1"/>
      <c r="F135" s="1"/>
      <c r="G135" s="1"/>
      <c r="H135" s="3"/>
      <c r="I135" s="3"/>
      <c r="J135" s="1"/>
      <c r="K135" s="4"/>
      <c r="L135" s="1"/>
      <c r="M135" s="1"/>
      <c r="N135" s="1"/>
      <c r="O135" s="4"/>
      <c r="P135" s="4"/>
      <c r="Q135" s="4"/>
      <c r="R135" s="4"/>
      <c r="S135" s="1"/>
    </row>
    <row r="136" spans="1:19" x14ac:dyDescent="0.25">
      <c r="A136" s="1"/>
      <c r="B136" s="1"/>
      <c r="C136" s="1"/>
      <c r="D136" s="2"/>
      <c r="E136" s="1"/>
      <c r="F136" s="1"/>
      <c r="G136" s="1"/>
      <c r="H136" s="3"/>
      <c r="I136" s="3"/>
      <c r="J136" s="1"/>
      <c r="K136" s="4"/>
      <c r="L136" s="1"/>
      <c r="M136" s="1"/>
      <c r="N136" s="1"/>
      <c r="O136" s="4"/>
      <c r="P136" s="4"/>
      <c r="Q136" s="4"/>
      <c r="R136" s="4"/>
      <c r="S136" s="1"/>
    </row>
    <row r="137" spans="1:19" x14ac:dyDescent="0.25">
      <c r="A137" s="1"/>
      <c r="B137" s="1"/>
      <c r="C137" s="1"/>
      <c r="D137" s="2"/>
      <c r="E137" s="1"/>
      <c r="F137" s="1"/>
      <c r="G137" s="1"/>
      <c r="H137" s="3"/>
      <c r="I137" s="3"/>
      <c r="J137" s="1"/>
      <c r="K137" s="4"/>
      <c r="L137" s="1"/>
      <c r="M137" s="1"/>
      <c r="N137" s="1"/>
      <c r="O137" s="4"/>
      <c r="P137" s="4"/>
      <c r="Q137" s="4"/>
      <c r="R137" s="4"/>
      <c r="S137" s="1"/>
    </row>
    <row r="138" spans="1:19" x14ac:dyDescent="0.25">
      <c r="A138" s="1"/>
      <c r="B138" s="379" t="s">
        <v>0</v>
      </c>
      <c r="C138" s="379"/>
      <c r="D138" s="379"/>
      <c r="E138" s="380" t="s">
        <v>40</v>
      </c>
      <c r="F138" s="380"/>
      <c r="G138" s="380"/>
      <c r="H138" s="380"/>
      <c r="I138" s="380"/>
      <c r="J138" s="380"/>
      <c r="K138" s="5"/>
      <c r="L138" s="6"/>
      <c r="M138" s="6"/>
      <c r="N138" s="6"/>
      <c r="O138" s="4"/>
      <c r="P138" s="4"/>
      <c r="Q138" s="4"/>
      <c r="R138" s="4"/>
      <c r="S138" s="1"/>
    </row>
    <row r="139" spans="1:19" x14ac:dyDescent="0.25">
      <c r="A139" s="1"/>
      <c r="B139" s="55" t="s">
        <v>1</v>
      </c>
      <c r="C139" s="55"/>
      <c r="D139" s="55"/>
      <c r="E139" s="380" t="s">
        <v>58</v>
      </c>
      <c r="F139" s="380"/>
      <c r="G139" s="380"/>
      <c r="H139" s="380"/>
      <c r="I139" s="380"/>
      <c r="J139" s="380"/>
      <c r="K139" s="5"/>
      <c r="L139" s="6"/>
      <c r="M139" s="6"/>
      <c r="N139" s="6"/>
      <c r="O139" s="4"/>
      <c r="P139" s="4"/>
      <c r="Q139" s="4"/>
      <c r="R139" s="4"/>
      <c r="S139" s="1"/>
    </row>
    <row r="140" spans="1:19" x14ac:dyDescent="0.25">
      <c r="A140" s="7"/>
      <c r="B140" s="68" t="s">
        <v>2</v>
      </c>
      <c r="C140" s="68"/>
      <c r="D140" s="68"/>
      <c r="E140" s="381" t="s">
        <v>59</v>
      </c>
      <c r="F140" s="381"/>
      <c r="G140" s="8"/>
      <c r="H140" s="9"/>
      <c r="I140" s="10"/>
      <c r="J140" s="11"/>
      <c r="K140" s="4"/>
      <c r="L140" s="6"/>
      <c r="M140" s="6"/>
      <c r="N140" s="6"/>
      <c r="O140" s="4"/>
      <c r="P140" s="4"/>
      <c r="Q140" s="4"/>
      <c r="R140" s="4"/>
      <c r="S140" s="1"/>
    </row>
    <row r="141" spans="1:19" x14ac:dyDescent="0.25">
      <c r="A141" s="7"/>
      <c r="B141" s="68"/>
      <c r="C141" s="68"/>
      <c r="D141" s="68"/>
      <c r="E141" s="71"/>
      <c r="F141" s="71"/>
      <c r="G141" s="13"/>
      <c r="H141" s="14"/>
      <c r="I141" s="15"/>
      <c r="J141" s="16"/>
      <c r="K141" s="4"/>
      <c r="L141" s="6"/>
      <c r="M141" s="6"/>
      <c r="N141" s="6"/>
      <c r="O141" s="4"/>
      <c r="P141" s="4"/>
      <c r="Q141" s="4"/>
      <c r="R141" s="4"/>
      <c r="S141" s="1"/>
    </row>
    <row r="142" spans="1:19" ht="15.75" thickBot="1" x14ac:dyDescent="0.3">
      <c r="A142" s="7"/>
      <c r="B142" s="12"/>
      <c r="C142" s="12"/>
      <c r="D142" s="12"/>
      <c r="E142" s="12"/>
      <c r="F142" s="17"/>
      <c r="G142" s="13"/>
      <c r="H142" s="14"/>
      <c r="I142" s="15"/>
      <c r="J142" s="16"/>
      <c r="K142" s="17"/>
      <c r="L142" s="16"/>
      <c r="M142" s="16"/>
      <c r="N142" s="16"/>
      <c r="O142" s="17"/>
      <c r="P142" s="17"/>
      <c r="Q142" s="17"/>
      <c r="R142" s="17"/>
      <c r="S142" s="1"/>
    </row>
    <row r="143" spans="1:19" x14ac:dyDescent="0.25">
      <c r="A143" s="18"/>
      <c r="B143" s="382" t="s">
        <v>25</v>
      </c>
      <c r="C143" s="374" t="s">
        <v>4</v>
      </c>
      <c r="D143" s="374"/>
      <c r="E143" s="374" t="s">
        <v>26</v>
      </c>
      <c r="F143" s="374" t="s">
        <v>27</v>
      </c>
      <c r="G143" s="374" t="s">
        <v>5</v>
      </c>
      <c r="H143" s="385" t="s">
        <v>38</v>
      </c>
      <c r="I143" s="374" t="s">
        <v>6</v>
      </c>
      <c r="J143" s="374"/>
      <c r="K143" s="374"/>
      <c r="L143" s="374"/>
      <c r="M143" s="374"/>
      <c r="N143" s="374" t="s">
        <v>7</v>
      </c>
      <c r="O143" s="374"/>
      <c r="P143" s="374" t="s">
        <v>8</v>
      </c>
      <c r="Q143" s="374"/>
      <c r="R143" s="374" t="s">
        <v>9</v>
      </c>
      <c r="S143" s="375"/>
    </row>
    <row r="144" spans="1:19" x14ac:dyDescent="0.25">
      <c r="A144" s="18"/>
      <c r="B144" s="383"/>
      <c r="C144" s="376" t="s">
        <v>10</v>
      </c>
      <c r="D144" s="376" t="s">
        <v>11</v>
      </c>
      <c r="E144" s="376"/>
      <c r="F144" s="376"/>
      <c r="G144" s="376"/>
      <c r="H144" s="386"/>
      <c r="I144" s="376" t="s">
        <v>12</v>
      </c>
      <c r="J144" s="376"/>
      <c r="K144" s="376" t="s">
        <v>13</v>
      </c>
      <c r="L144" s="376"/>
      <c r="M144" s="376"/>
      <c r="N144" s="376" t="s">
        <v>14</v>
      </c>
      <c r="O144" s="376"/>
      <c r="P144" s="376" t="s">
        <v>14</v>
      </c>
      <c r="Q144" s="376"/>
      <c r="R144" s="376"/>
      <c r="S144" s="377"/>
    </row>
    <row r="145" spans="1:21" ht="34.5" thickBot="1" x14ac:dyDescent="0.3">
      <c r="A145" s="18"/>
      <c r="B145" s="384"/>
      <c r="C145" s="378"/>
      <c r="D145" s="378"/>
      <c r="E145" s="378"/>
      <c r="F145" s="378"/>
      <c r="G145" s="378"/>
      <c r="H145" s="387"/>
      <c r="I145" s="19" t="s">
        <v>19</v>
      </c>
      <c r="J145" s="20" t="s">
        <v>16</v>
      </c>
      <c r="K145" s="20" t="s">
        <v>28</v>
      </c>
      <c r="L145" s="20" t="s">
        <v>15</v>
      </c>
      <c r="M145" s="44" t="s">
        <v>17</v>
      </c>
      <c r="N145" s="20" t="s">
        <v>18</v>
      </c>
      <c r="O145" s="20" t="s">
        <v>17</v>
      </c>
      <c r="P145" s="20" t="s">
        <v>19</v>
      </c>
      <c r="Q145" s="20" t="s">
        <v>16</v>
      </c>
      <c r="R145" s="20" t="s">
        <v>20</v>
      </c>
      <c r="S145" s="45" t="s">
        <v>21</v>
      </c>
    </row>
    <row r="146" spans="1:21" ht="37.5" customHeight="1" thickBot="1" x14ac:dyDescent="0.3">
      <c r="A146" s="18"/>
      <c r="B146" s="72"/>
      <c r="C146" s="73">
        <v>508001</v>
      </c>
      <c r="D146" s="73" t="s">
        <v>60</v>
      </c>
      <c r="E146" s="73" t="s">
        <v>23</v>
      </c>
      <c r="F146" s="73" t="s">
        <v>23</v>
      </c>
      <c r="G146" s="73" t="s">
        <v>23</v>
      </c>
      <c r="H146" s="98">
        <v>300000</v>
      </c>
      <c r="I146" s="99">
        <v>107860</v>
      </c>
      <c r="J146" s="99">
        <f>182968+1808+107860</f>
        <v>292636</v>
      </c>
      <c r="K146" s="73" t="s">
        <v>23</v>
      </c>
      <c r="L146" s="73">
        <v>0</v>
      </c>
      <c r="M146" s="95">
        <v>0</v>
      </c>
      <c r="N146" s="67">
        <f>I146*100/H146</f>
        <v>35.953333333333333</v>
      </c>
      <c r="O146" s="67">
        <v>0</v>
      </c>
      <c r="P146" s="73" t="s">
        <v>23</v>
      </c>
      <c r="Q146" s="73" t="s">
        <v>23</v>
      </c>
      <c r="R146" s="73" t="s">
        <v>23</v>
      </c>
      <c r="S146" s="76" t="s">
        <v>23</v>
      </c>
    </row>
    <row r="147" spans="1:21" ht="21.75" customHeight="1" thickBot="1" x14ac:dyDescent="0.3">
      <c r="A147" s="18"/>
      <c r="B147" s="33"/>
      <c r="C147" s="33"/>
      <c r="D147" s="33"/>
      <c r="E147" s="33"/>
      <c r="F147" s="33"/>
      <c r="G147" s="100" t="s">
        <v>29</v>
      </c>
      <c r="H147" s="101">
        <f>SUM(H146)</f>
        <v>300000</v>
      </c>
      <c r="I147" s="102">
        <f>I146</f>
        <v>107860</v>
      </c>
      <c r="J147" s="103">
        <f>J146</f>
        <v>292636</v>
      </c>
      <c r="K147" s="33"/>
      <c r="L147" s="33"/>
      <c r="M147" s="66"/>
      <c r="N147" s="89"/>
      <c r="O147" s="89"/>
      <c r="P147" s="33"/>
      <c r="Q147" s="33"/>
      <c r="R147" s="33"/>
      <c r="S147" s="33"/>
      <c r="U147" s="64"/>
    </row>
    <row r="148" spans="1:21" ht="15.75" thickBot="1" x14ac:dyDescent="0.3">
      <c r="A148" s="18"/>
      <c r="B148" s="33"/>
      <c r="C148" s="33"/>
      <c r="D148" s="33"/>
      <c r="E148" s="33"/>
      <c r="F148" s="33"/>
      <c r="G148" s="33"/>
      <c r="H148" s="65"/>
      <c r="I148" s="70"/>
      <c r="J148" s="70"/>
      <c r="K148" s="33"/>
      <c r="L148" s="33"/>
      <c r="M148" s="66"/>
      <c r="N148" s="89"/>
      <c r="O148" s="89"/>
      <c r="P148" s="33"/>
      <c r="Q148" s="33"/>
      <c r="R148" s="33"/>
      <c r="S148" s="33"/>
      <c r="U148" s="64"/>
    </row>
    <row r="149" spans="1:21" ht="27.75" customHeight="1" thickBot="1" x14ac:dyDescent="0.3">
      <c r="A149" s="18"/>
      <c r="B149" s="391" t="s">
        <v>34</v>
      </c>
      <c r="C149" s="392"/>
      <c r="D149" s="392"/>
      <c r="E149" s="392"/>
      <c r="F149" s="392"/>
      <c r="G149" s="393"/>
      <c r="H149" s="104">
        <f>H48+H76+H111+H147</f>
        <v>18956837.740000002</v>
      </c>
      <c r="I149" s="105">
        <f>I48+I76+I111+I147</f>
        <v>898730.76</v>
      </c>
      <c r="J149" s="106">
        <f>J48+J76+J111+J147</f>
        <v>9107702.0899999999</v>
      </c>
      <c r="K149" s="33"/>
      <c r="L149" s="33"/>
      <c r="M149" s="66"/>
      <c r="N149" s="89"/>
      <c r="O149" s="89"/>
      <c r="P149" s="33"/>
      <c r="Q149" s="33"/>
      <c r="R149" s="33"/>
      <c r="S149" s="33"/>
    </row>
    <row r="150" spans="1:21" x14ac:dyDescent="0.25">
      <c r="A150" s="18"/>
      <c r="B150" s="33"/>
      <c r="C150" s="33"/>
      <c r="D150" s="33"/>
      <c r="E150" s="33"/>
      <c r="F150" s="33"/>
      <c r="G150" s="33"/>
      <c r="H150" s="52"/>
      <c r="I150" s="51">
        <v>61438.799999999996</v>
      </c>
      <c r="J150" s="51"/>
      <c r="K150" s="33"/>
      <c r="L150" s="33"/>
      <c r="M150" s="66"/>
      <c r="N150" s="89"/>
      <c r="O150" s="89"/>
      <c r="P150" s="33"/>
      <c r="Q150" s="33"/>
      <c r="R150" s="33"/>
      <c r="S150" s="33"/>
    </row>
    <row r="151" spans="1:21" x14ac:dyDescent="0.25">
      <c r="A151" s="7"/>
      <c r="B151" s="1"/>
      <c r="C151" s="1"/>
      <c r="D151" s="1"/>
      <c r="E151" s="1"/>
      <c r="F151" s="94"/>
      <c r="G151" s="1"/>
      <c r="H151" s="3"/>
      <c r="I151" s="107">
        <f>I149+I150</f>
        <v>960169.56</v>
      </c>
      <c r="J151" s="1"/>
      <c r="K151" s="4"/>
      <c r="L151" s="1"/>
      <c r="M151" s="1"/>
      <c r="N151" s="1"/>
      <c r="O151" s="4"/>
      <c r="P151" s="4"/>
      <c r="Q151" s="4"/>
      <c r="R151" s="4"/>
      <c r="S151" s="1"/>
    </row>
    <row r="152" spans="1:21" x14ac:dyDescent="0.25">
      <c r="A152" s="7"/>
      <c r="B152" s="1"/>
      <c r="C152" s="1"/>
      <c r="D152" s="1"/>
      <c r="E152" s="1"/>
      <c r="F152" s="1"/>
      <c r="G152" s="1"/>
      <c r="H152" s="3"/>
      <c r="I152" s="3"/>
      <c r="J152" s="1"/>
      <c r="K152" s="4"/>
      <c r="L152" s="1"/>
      <c r="M152" s="1"/>
      <c r="N152" s="1"/>
      <c r="O152" s="4"/>
      <c r="P152" s="4"/>
      <c r="Q152" s="4"/>
      <c r="R152" s="4"/>
      <c r="S152" s="1"/>
    </row>
    <row r="153" spans="1:21" x14ac:dyDescent="0.25">
      <c r="A153" s="7"/>
      <c r="B153" s="1"/>
      <c r="C153" s="1"/>
      <c r="D153" s="1"/>
      <c r="E153" s="1"/>
      <c r="F153" s="1"/>
      <c r="G153" s="1"/>
      <c r="H153" s="3"/>
      <c r="I153" s="3"/>
      <c r="J153" s="1"/>
      <c r="K153" s="4"/>
      <c r="L153" s="1"/>
      <c r="M153" s="1"/>
      <c r="N153" s="1"/>
      <c r="O153" s="4"/>
      <c r="P153" s="4"/>
      <c r="Q153" s="4"/>
      <c r="R153" s="4"/>
      <c r="S153" s="1"/>
    </row>
    <row r="154" spans="1:21" x14ac:dyDescent="0.25">
      <c r="A154" s="7"/>
      <c r="B154" s="1"/>
      <c r="C154" s="1"/>
      <c r="D154" s="1"/>
      <c r="E154" s="1"/>
      <c r="F154" s="1"/>
      <c r="G154" s="1"/>
      <c r="H154" s="3"/>
      <c r="I154" s="3"/>
      <c r="J154" s="1"/>
      <c r="K154" s="4"/>
      <c r="L154" s="1"/>
      <c r="M154" s="1"/>
      <c r="N154" s="1"/>
      <c r="O154" s="4"/>
      <c r="P154" s="4"/>
      <c r="Q154" s="4"/>
      <c r="R154" s="4"/>
      <c r="S154" s="1"/>
    </row>
    <row r="155" spans="1:21" x14ac:dyDescent="0.25">
      <c r="A155" s="7"/>
      <c r="B155" s="1"/>
      <c r="C155" s="1"/>
      <c r="D155" s="1"/>
      <c r="E155" s="1"/>
      <c r="F155" s="1"/>
      <c r="G155" s="1"/>
      <c r="H155" s="3"/>
      <c r="I155" s="3"/>
      <c r="J155" s="1"/>
      <c r="K155" s="4"/>
      <c r="L155" s="1"/>
      <c r="M155" s="1"/>
      <c r="N155" s="1"/>
      <c r="O155" s="4"/>
      <c r="P155" s="4"/>
      <c r="Q155" s="4"/>
      <c r="R155" s="4"/>
      <c r="S155" s="1"/>
    </row>
    <row r="156" spans="1:21" x14ac:dyDescent="0.25">
      <c r="A156" s="7"/>
      <c r="B156" s="1"/>
      <c r="C156" s="1"/>
      <c r="D156" s="1"/>
      <c r="E156" s="1"/>
      <c r="F156" s="1"/>
      <c r="G156" s="1"/>
      <c r="H156" s="3"/>
      <c r="I156" s="3"/>
      <c r="J156" s="1"/>
      <c r="K156" s="4"/>
      <c r="L156" s="1"/>
      <c r="M156" s="1"/>
      <c r="N156" s="1"/>
      <c r="O156" s="4"/>
      <c r="P156" s="4"/>
      <c r="Q156" s="4"/>
      <c r="R156" s="4"/>
      <c r="S156" s="1"/>
    </row>
    <row r="157" spans="1:21" x14ac:dyDescent="0.25">
      <c r="A157" s="7"/>
      <c r="B157" s="1"/>
      <c r="C157" s="1"/>
      <c r="D157" s="1"/>
      <c r="E157" s="1"/>
      <c r="F157" s="1"/>
      <c r="G157" s="1"/>
      <c r="H157" s="3"/>
      <c r="I157" s="3"/>
      <c r="J157" s="1"/>
      <c r="K157" s="4"/>
      <c r="L157" s="1"/>
      <c r="M157" s="1"/>
      <c r="N157" s="1"/>
      <c r="O157" s="4"/>
      <c r="P157" s="4"/>
      <c r="Q157" s="4"/>
      <c r="R157" s="4"/>
      <c r="S157" s="1"/>
    </row>
    <row r="158" spans="1:21" x14ac:dyDescent="0.25">
      <c r="A158" s="7"/>
      <c r="B158" s="1"/>
      <c r="C158" s="1"/>
      <c r="D158" s="1"/>
      <c r="E158" s="1"/>
      <c r="F158" s="1"/>
      <c r="G158" s="1"/>
      <c r="H158" s="3"/>
      <c r="I158" s="3"/>
      <c r="J158" s="1"/>
      <c r="K158" s="4"/>
      <c r="L158" s="1"/>
      <c r="M158" s="1"/>
      <c r="N158" s="1"/>
      <c r="O158" s="4"/>
      <c r="P158" s="4"/>
      <c r="Q158" s="4"/>
      <c r="R158" s="4"/>
      <c r="S158" s="1"/>
    </row>
    <row r="159" spans="1:21" x14ac:dyDescent="0.25">
      <c r="A159" s="7"/>
      <c r="B159" s="1"/>
      <c r="C159" s="1"/>
      <c r="D159" s="1"/>
      <c r="E159" s="1"/>
      <c r="F159" s="1"/>
      <c r="G159" s="1"/>
      <c r="H159" s="3"/>
      <c r="I159" s="3"/>
      <c r="J159" s="1"/>
      <c r="K159" s="4"/>
      <c r="L159" s="1"/>
      <c r="M159" s="1"/>
      <c r="N159" s="1"/>
      <c r="O159" s="4"/>
      <c r="P159" s="4"/>
      <c r="Q159" s="4"/>
      <c r="R159" s="4"/>
      <c r="S159" s="1"/>
    </row>
    <row r="166" spans="1:19" x14ac:dyDescent="0.25">
      <c r="A166" s="1"/>
      <c r="B166" s="1"/>
      <c r="C166" s="1"/>
      <c r="D166" s="2"/>
      <c r="E166" s="1"/>
      <c r="F166" s="1"/>
      <c r="G166" s="1"/>
      <c r="H166" s="3"/>
      <c r="I166" s="3"/>
      <c r="J166" s="1"/>
      <c r="K166" s="4"/>
      <c r="L166" s="1"/>
      <c r="M166" s="1"/>
      <c r="N166" s="1"/>
      <c r="O166" s="4"/>
      <c r="P166" s="4"/>
      <c r="Q166" s="4"/>
      <c r="R166" s="4"/>
      <c r="S166" s="1"/>
    </row>
    <row r="167" spans="1:19" x14ac:dyDescent="0.25">
      <c r="A167" s="1"/>
      <c r="B167" s="1"/>
      <c r="C167" s="1"/>
      <c r="D167" s="2"/>
      <c r="E167" s="1"/>
      <c r="F167" s="1"/>
      <c r="G167" s="1"/>
      <c r="H167" s="3"/>
      <c r="I167" s="3"/>
      <c r="J167" s="1"/>
      <c r="K167" s="4"/>
      <c r="L167" s="1"/>
      <c r="M167" s="1"/>
      <c r="N167" s="1"/>
      <c r="O167" s="4"/>
      <c r="P167" s="4"/>
      <c r="Q167" s="4"/>
      <c r="R167" s="4"/>
      <c r="S167" s="1"/>
    </row>
    <row r="168" spans="1:19" x14ac:dyDescent="0.25">
      <c r="A168" s="1"/>
      <c r="B168" s="1"/>
      <c r="C168" s="1"/>
      <c r="D168" s="2"/>
      <c r="E168" s="1"/>
      <c r="F168" s="1"/>
      <c r="G168" s="1"/>
      <c r="H168" s="3"/>
      <c r="I168" s="3"/>
      <c r="J168" s="1"/>
      <c r="K168" s="4"/>
      <c r="L168" s="1"/>
      <c r="M168" s="1"/>
      <c r="N168" s="1"/>
      <c r="O168" s="4"/>
      <c r="P168" s="4"/>
      <c r="Q168" s="4"/>
      <c r="R168" s="4"/>
      <c r="S168" s="1"/>
    </row>
    <row r="169" spans="1:19" x14ac:dyDescent="0.25">
      <c r="A169" s="1"/>
      <c r="B169" s="1"/>
      <c r="C169" s="1"/>
      <c r="D169" s="2"/>
      <c r="E169" s="1"/>
      <c r="F169" s="1"/>
      <c r="G169" s="1"/>
      <c r="H169" s="3"/>
      <c r="I169" s="3"/>
      <c r="J169" s="1"/>
      <c r="K169" s="4"/>
      <c r="L169" s="1"/>
      <c r="M169" s="1"/>
      <c r="N169" s="1"/>
      <c r="O169" s="4"/>
      <c r="P169" s="4"/>
      <c r="Q169" s="4"/>
      <c r="R169" s="4"/>
      <c r="S169" s="1"/>
    </row>
    <row r="170" spans="1:19" x14ac:dyDescent="0.25">
      <c r="A170" s="1"/>
      <c r="B170" s="1"/>
      <c r="C170" s="1"/>
      <c r="D170" s="2"/>
      <c r="E170" s="1"/>
      <c r="F170" s="1"/>
      <c r="G170" s="1"/>
      <c r="H170" s="3"/>
      <c r="I170" s="3"/>
      <c r="J170" s="1"/>
      <c r="K170" s="4"/>
      <c r="L170" s="1"/>
      <c r="M170" s="1"/>
      <c r="N170" s="1"/>
      <c r="O170" s="4"/>
      <c r="P170" s="4"/>
      <c r="Q170" s="4"/>
      <c r="R170" s="4"/>
      <c r="S170" s="1"/>
    </row>
    <row r="171" spans="1:19" x14ac:dyDescent="0.25">
      <c r="A171" s="1"/>
      <c r="B171" s="379" t="s">
        <v>0</v>
      </c>
      <c r="C171" s="379"/>
      <c r="D171" s="379"/>
      <c r="E171" s="380" t="s">
        <v>40</v>
      </c>
      <c r="F171" s="380"/>
      <c r="G171" s="380"/>
      <c r="H171" s="380"/>
      <c r="I171" s="380"/>
      <c r="J171" s="380"/>
      <c r="K171" s="5"/>
      <c r="L171" s="6"/>
      <c r="M171" s="6"/>
      <c r="N171" s="6"/>
      <c r="O171" s="4"/>
      <c r="P171" s="4"/>
      <c r="Q171" s="4"/>
      <c r="R171" s="4"/>
      <c r="S171" s="1"/>
    </row>
    <row r="172" spans="1:19" x14ac:dyDescent="0.25">
      <c r="A172" s="1"/>
      <c r="B172" s="84" t="s">
        <v>1</v>
      </c>
      <c r="C172" s="84"/>
      <c r="D172" s="84"/>
      <c r="E172" s="380" t="s">
        <v>41</v>
      </c>
      <c r="F172" s="380"/>
      <c r="G172" s="380"/>
      <c r="H172" s="380"/>
      <c r="I172" s="380"/>
      <c r="J172" s="380"/>
      <c r="K172" s="5"/>
      <c r="L172" s="6"/>
      <c r="M172" s="6"/>
      <c r="N172" s="6"/>
      <c r="O172" s="4"/>
      <c r="P172" s="4"/>
      <c r="Q172" s="4"/>
      <c r="R172" s="4"/>
      <c r="S172" s="1"/>
    </row>
    <row r="173" spans="1:19" x14ac:dyDescent="0.25">
      <c r="A173" s="7"/>
      <c r="B173" s="85" t="s">
        <v>2</v>
      </c>
      <c r="C173" s="85"/>
      <c r="D173" s="85"/>
      <c r="E173" s="381" t="s">
        <v>3</v>
      </c>
      <c r="F173" s="381"/>
      <c r="G173" s="8"/>
      <c r="H173" s="9"/>
      <c r="I173" s="10"/>
      <c r="J173" s="11"/>
      <c r="K173" s="4"/>
      <c r="L173" s="6"/>
      <c r="M173" s="6"/>
      <c r="N173" s="6"/>
      <c r="O173" s="4"/>
      <c r="P173" s="4"/>
      <c r="Q173" s="4"/>
      <c r="R173" s="4"/>
      <c r="S173" s="1"/>
    </row>
    <row r="174" spans="1:19" ht="15.75" thickBot="1" x14ac:dyDescent="0.3">
      <c r="A174" s="7"/>
      <c r="B174" s="85"/>
      <c r="C174" s="85"/>
      <c r="D174" s="85"/>
      <c r="E174" s="86"/>
      <c r="F174" s="86"/>
      <c r="G174" s="13"/>
      <c r="H174" s="14"/>
      <c r="I174" s="15"/>
      <c r="J174" s="16"/>
      <c r="K174" s="4"/>
      <c r="L174" s="6"/>
      <c r="M174" s="6"/>
      <c r="N174" s="6"/>
      <c r="O174" s="4"/>
      <c r="P174" s="4"/>
      <c r="Q174" s="4"/>
      <c r="R174" s="4"/>
      <c r="S174" s="1"/>
    </row>
    <row r="175" spans="1:19" x14ac:dyDescent="0.25">
      <c r="A175" s="5"/>
      <c r="B175" s="382" t="s">
        <v>25</v>
      </c>
      <c r="C175" s="374" t="s">
        <v>4</v>
      </c>
      <c r="D175" s="374"/>
      <c r="E175" s="374" t="s">
        <v>26</v>
      </c>
      <c r="F175" s="374" t="s">
        <v>27</v>
      </c>
      <c r="G175" s="374" t="s">
        <v>5</v>
      </c>
      <c r="H175" s="385" t="s">
        <v>38</v>
      </c>
      <c r="I175" s="374" t="s">
        <v>6</v>
      </c>
      <c r="J175" s="374"/>
      <c r="K175" s="374"/>
      <c r="L175" s="374"/>
      <c r="M175" s="374"/>
      <c r="N175" s="374" t="s">
        <v>7</v>
      </c>
      <c r="O175" s="374"/>
      <c r="P175" s="374" t="s">
        <v>8</v>
      </c>
      <c r="Q175" s="374"/>
      <c r="R175" s="374" t="s">
        <v>9</v>
      </c>
      <c r="S175" s="375"/>
    </row>
    <row r="176" spans="1:19" x14ac:dyDescent="0.25">
      <c r="A176" s="5"/>
      <c r="B176" s="383"/>
      <c r="C176" s="376" t="s">
        <v>10</v>
      </c>
      <c r="D176" s="376" t="s">
        <v>11</v>
      </c>
      <c r="E176" s="376"/>
      <c r="F176" s="376"/>
      <c r="G176" s="376"/>
      <c r="H176" s="386"/>
      <c r="I176" s="376" t="s">
        <v>12</v>
      </c>
      <c r="J176" s="376"/>
      <c r="K176" s="376" t="s">
        <v>13</v>
      </c>
      <c r="L176" s="376"/>
      <c r="M176" s="376"/>
      <c r="N176" s="376" t="s">
        <v>14</v>
      </c>
      <c r="O176" s="376"/>
      <c r="P176" s="376" t="s">
        <v>14</v>
      </c>
      <c r="Q176" s="376"/>
      <c r="R176" s="376"/>
      <c r="S176" s="377"/>
    </row>
    <row r="177" spans="1:19" ht="34.5" thickBot="1" x14ac:dyDescent="0.3">
      <c r="A177" s="18"/>
      <c r="B177" s="384"/>
      <c r="C177" s="378"/>
      <c r="D177" s="378"/>
      <c r="E177" s="378"/>
      <c r="F177" s="378"/>
      <c r="G177" s="378"/>
      <c r="H177" s="387"/>
      <c r="I177" s="19" t="s">
        <v>19</v>
      </c>
      <c r="J177" s="20" t="s">
        <v>16</v>
      </c>
      <c r="K177" s="20" t="s">
        <v>28</v>
      </c>
      <c r="L177" s="20" t="s">
        <v>15</v>
      </c>
      <c r="M177" s="44" t="s">
        <v>17</v>
      </c>
      <c r="N177" s="20" t="s">
        <v>18</v>
      </c>
      <c r="O177" s="20" t="s">
        <v>17</v>
      </c>
      <c r="P177" s="20" t="s">
        <v>19</v>
      </c>
      <c r="Q177" s="20" t="s">
        <v>16</v>
      </c>
      <c r="R177" s="20" t="s">
        <v>20</v>
      </c>
      <c r="S177" s="45" t="s">
        <v>21</v>
      </c>
    </row>
    <row r="178" spans="1:19" x14ac:dyDescent="0.25">
      <c r="A178" s="18"/>
      <c r="B178" s="87"/>
      <c r="C178" s="21">
        <v>501001</v>
      </c>
      <c r="D178" s="21" t="s">
        <v>42</v>
      </c>
      <c r="E178" s="21" t="s">
        <v>23</v>
      </c>
      <c r="F178" s="21" t="s">
        <v>23</v>
      </c>
      <c r="G178" s="21" t="s">
        <v>23</v>
      </c>
      <c r="H178" s="22">
        <v>4552633</v>
      </c>
      <c r="I178" s="22">
        <v>71521.100000000006</v>
      </c>
      <c r="J178" s="22">
        <f>47957.5+126201.44+462880.12+71521.1</f>
        <v>708560.16</v>
      </c>
      <c r="K178" s="21" t="s">
        <v>23</v>
      </c>
      <c r="L178" s="21">
        <v>0</v>
      </c>
      <c r="M178" s="23">
        <v>0</v>
      </c>
      <c r="N178" s="46">
        <f>(I178*100)/H178</f>
        <v>1.5709832090572644</v>
      </c>
      <c r="O178" s="46">
        <f>(J178*100)/H178</f>
        <v>15.563744321143391</v>
      </c>
      <c r="P178" s="21" t="s">
        <v>23</v>
      </c>
      <c r="Q178" s="21" t="s">
        <v>23</v>
      </c>
      <c r="R178" s="21" t="s">
        <v>23</v>
      </c>
      <c r="S178" s="24" t="s">
        <v>23</v>
      </c>
    </row>
    <row r="179" spans="1:19" x14ac:dyDescent="0.25">
      <c r="A179" s="18"/>
      <c r="B179" s="88"/>
      <c r="C179" s="25">
        <v>501002</v>
      </c>
      <c r="D179" s="25" t="s">
        <v>43</v>
      </c>
      <c r="E179" s="25" t="s">
        <v>23</v>
      </c>
      <c r="F179" s="25" t="s">
        <v>23</v>
      </c>
      <c r="G179" s="25" t="s">
        <v>23</v>
      </c>
      <c r="H179" s="26">
        <v>4925467</v>
      </c>
      <c r="I179" s="47">
        <v>149405.46</v>
      </c>
      <c r="J179" s="47">
        <f>500000+310482.87+500000+431128.16+151808.59+170937.5+500000+500000+180836.63+500000+500000+149509+149405.46</f>
        <v>4544108.21</v>
      </c>
      <c r="K179" s="25" t="s">
        <v>23</v>
      </c>
      <c r="L179" s="25">
        <v>0</v>
      </c>
      <c r="M179" s="27">
        <v>0</v>
      </c>
      <c r="N179" s="48">
        <f>(I179*100)/H179</f>
        <v>3.0333257739824466</v>
      </c>
      <c r="O179" s="48">
        <f>(J179*100)/H179</f>
        <v>92.257408485327375</v>
      </c>
      <c r="P179" s="25" t="s">
        <v>23</v>
      </c>
      <c r="Q179" s="25" t="s">
        <v>23</v>
      </c>
      <c r="R179" s="25" t="s">
        <v>23</v>
      </c>
      <c r="S179" s="28" t="s">
        <v>23</v>
      </c>
    </row>
    <row r="180" spans="1:19" ht="33.75" x14ac:dyDescent="0.25">
      <c r="A180" s="18"/>
      <c r="B180" s="88"/>
      <c r="C180" s="25">
        <v>501003</v>
      </c>
      <c r="D180" s="25" t="s">
        <v>44</v>
      </c>
      <c r="E180" s="25" t="s">
        <v>33</v>
      </c>
      <c r="F180" s="25" t="s">
        <v>23</v>
      </c>
      <c r="G180" s="25" t="s">
        <v>23</v>
      </c>
      <c r="H180" s="26">
        <v>129050</v>
      </c>
      <c r="I180" s="47">
        <v>0</v>
      </c>
      <c r="J180" s="47">
        <v>129050</v>
      </c>
      <c r="K180" s="25" t="s">
        <v>23</v>
      </c>
      <c r="L180" s="25">
        <v>0</v>
      </c>
      <c r="M180" s="27">
        <v>0</v>
      </c>
      <c r="N180" s="48">
        <f>I180*100/H180</f>
        <v>0</v>
      </c>
      <c r="O180" s="48">
        <v>100</v>
      </c>
      <c r="P180" s="25" t="s">
        <v>23</v>
      </c>
      <c r="Q180" s="25" t="s">
        <v>23</v>
      </c>
      <c r="R180" s="25" t="s">
        <v>23</v>
      </c>
      <c r="S180" s="28" t="s">
        <v>23</v>
      </c>
    </row>
    <row r="181" spans="1:19" ht="56.25" x14ac:dyDescent="0.25">
      <c r="A181" s="18"/>
      <c r="B181" s="88"/>
      <c r="C181" s="25">
        <v>501004</v>
      </c>
      <c r="D181" s="25" t="s">
        <v>45</v>
      </c>
      <c r="E181" s="25" t="s">
        <v>22</v>
      </c>
      <c r="F181" s="25" t="s">
        <v>31</v>
      </c>
      <c r="G181" s="25" t="s">
        <v>46</v>
      </c>
      <c r="H181" s="26">
        <v>473355.54</v>
      </c>
      <c r="I181" s="47">
        <v>0</v>
      </c>
      <c r="J181" s="47">
        <v>473355.54</v>
      </c>
      <c r="K181" s="25" t="s">
        <v>23</v>
      </c>
      <c r="L181" s="25">
        <v>0</v>
      </c>
      <c r="M181" s="27">
        <v>0</v>
      </c>
      <c r="N181" s="48">
        <v>100</v>
      </c>
      <c r="O181" s="48">
        <v>100</v>
      </c>
      <c r="P181" s="25" t="s">
        <v>23</v>
      </c>
      <c r="Q181" s="25" t="s">
        <v>23</v>
      </c>
      <c r="R181" s="25" t="s">
        <v>23</v>
      </c>
      <c r="S181" s="28" t="s">
        <v>23</v>
      </c>
    </row>
    <row r="182" spans="1:19" x14ac:dyDescent="0.25">
      <c r="A182" s="18"/>
      <c r="B182" s="33"/>
      <c r="C182" s="33"/>
      <c r="D182" s="33"/>
      <c r="E182" s="33"/>
      <c r="F182" s="33"/>
      <c r="G182" s="33"/>
      <c r="H182" s="52"/>
      <c r="I182" s="51"/>
      <c r="J182" s="51"/>
      <c r="K182" s="33"/>
      <c r="L182" s="33"/>
      <c r="M182" s="66"/>
      <c r="N182" s="53"/>
      <c r="O182" s="53"/>
      <c r="P182" s="33"/>
      <c r="Q182" s="33"/>
      <c r="R182" s="33"/>
      <c r="S182" s="33"/>
    </row>
    <row r="183" spans="1:19" x14ac:dyDescent="0.25">
      <c r="A183" s="18"/>
      <c r="B183" s="33"/>
      <c r="C183" s="33"/>
      <c r="D183" s="33"/>
      <c r="E183" s="33"/>
      <c r="F183" s="33"/>
      <c r="G183" s="33"/>
      <c r="H183" s="52"/>
      <c r="I183" s="51"/>
      <c r="J183" s="51"/>
      <c r="K183" s="33"/>
      <c r="L183" s="33"/>
      <c r="M183" s="66"/>
      <c r="N183" s="53"/>
      <c r="O183" s="53"/>
      <c r="P183" s="33"/>
      <c r="Q183" s="33"/>
      <c r="R183" s="33"/>
      <c r="S183" s="33"/>
    </row>
    <row r="184" spans="1:19" x14ac:dyDescent="0.25">
      <c r="A184" s="18"/>
      <c r="B184" s="33"/>
      <c r="C184" s="33"/>
      <c r="D184" s="33"/>
      <c r="E184" s="33"/>
      <c r="F184" s="33"/>
      <c r="G184" s="33"/>
      <c r="H184" s="52"/>
      <c r="I184" s="51"/>
      <c r="J184" s="51"/>
      <c r="K184" s="33"/>
      <c r="L184" s="33"/>
      <c r="M184" s="66"/>
      <c r="N184" s="53"/>
      <c r="O184" s="53"/>
      <c r="P184" s="33"/>
      <c r="Q184" s="33"/>
      <c r="R184" s="33"/>
      <c r="S184" s="33"/>
    </row>
    <row r="185" spans="1:19" x14ac:dyDescent="0.25">
      <c r="A185" s="18"/>
      <c r="B185" s="33"/>
      <c r="C185" s="33"/>
      <c r="D185" s="33"/>
      <c r="E185" s="33"/>
      <c r="F185" s="33"/>
      <c r="G185" s="33"/>
      <c r="H185" s="52"/>
      <c r="I185" s="51"/>
      <c r="J185" s="51"/>
      <c r="K185" s="33"/>
      <c r="L185" s="33"/>
      <c r="M185" s="66"/>
      <c r="N185" s="89"/>
      <c r="O185" s="89"/>
      <c r="P185" s="33"/>
      <c r="Q185" s="33"/>
      <c r="R185" s="33"/>
      <c r="S185" s="33"/>
    </row>
    <row r="186" spans="1:19" x14ac:dyDescent="0.25">
      <c r="A186" s="18"/>
      <c r="B186" s="33"/>
      <c r="C186" s="33"/>
      <c r="D186" s="33"/>
      <c r="E186" s="33"/>
      <c r="F186" s="33"/>
      <c r="G186" s="33"/>
      <c r="H186" s="52"/>
      <c r="I186" s="51"/>
      <c r="J186" s="51"/>
      <c r="K186" s="33"/>
      <c r="L186" s="33"/>
      <c r="M186" s="66"/>
      <c r="N186" s="89"/>
      <c r="O186" s="89"/>
      <c r="P186" s="33"/>
      <c r="Q186" s="33"/>
      <c r="R186" s="33"/>
      <c r="S186" s="33"/>
    </row>
    <row r="187" spans="1:19" x14ac:dyDescent="0.25">
      <c r="A187" s="18"/>
      <c r="B187" s="33"/>
      <c r="C187" s="33"/>
      <c r="D187" s="33"/>
      <c r="E187" s="33"/>
      <c r="F187" s="33"/>
      <c r="G187" s="33"/>
      <c r="H187" s="52"/>
      <c r="I187" s="51"/>
      <c r="J187" s="51"/>
      <c r="K187" s="33"/>
      <c r="L187" s="33"/>
      <c r="M187" s="66"/>
      <c r="N187" s="89"/>
      <c r="O187" s="89"/>
      <c r="P187" s="33"/>
      <c r="Q187" s="33"/>
      <c r="R187" s="33"/>
      <c r="S187" s="33"/>
    </row>
    <row r="188" spans="1:19" x14ac:dyDescent="0.25">
      <c r="A188" s="18"/>
      <c r="B188" s="33"/>
      <c r="C188" s="33"/>
      <c r="D188" s="33"/>
      <c r="E188" s="33"/>
      <c r="F188" s="33"/>
      <c r="G188" s="33"/>
      <c r="H188" s="52"/>
      <c r="I188" s="51"/>
      <c r="J188" s="51"/>
      <c r="K188" s="33"/>
      <c r="L188" s="33"/>
      <c r="M188" s="66"/>
      <c r="N188" s="89"/>
      <c r="O188" s="89"/>
      <c r="P188" s="33"/>
      <c r="Q188" s="33"/>
      <c r="R188" s="33"/>
      <c r="S188" s="33"/>
    </row>
    <row r="189" spans="1:19" x14ac:dyDescent="0.25">
      <c r="A189" s="18"/>
      <c r="B189" s="33"/>
      <c r="C189" s="33"/>
      <c r="D189" s="33"/>
      <c r="E189" s="33"/>
      <c r="F189" s="33"/>
      <c r="G189" s="33"/>
      <c r="H189" s="52"/>
      <c r="I189" s="51"/>
      <c r="J189" s="51"/>
      <c r="K189" s="33"/>
      <c r="L189" s="33"/>
      <c r="M189" s="66"/>
      <c r="N189" s="89"/>
      <c r="O189" s="89"/>
      <c r="P189" s="33"/>
      <c r="Q189" s="33"/>
      <c r="R189" s="33"/>
      <c r="S189" s="33"/>
    </row>
    <row r="190" spans="1:19" x14ac:dyDescent="0.25">
      <c r="A190" s="18"/>
      <c r="B190" s="33"/>
      <c r="C190" s="33"/>
      <c r="D190" s="33"/>
      <c r="E190" s="33"/>
      <c r="F190" s="33"/>
      <c r="G190" s="33"/>
      <c r="H190" s="52"/>
      <c r="I190" s="51"/>
      <c r="J190" s="51"/>
      <c r="K190" s="33"/>
      <c r="L190" s="33"/>
      <c r="M190" s="66"/>
      <c r="N190" s="89"/>
      <c r="O190" s="89"/>
      <c r="P190" s="33"/>
      <c r="Q190" s="33"/>
      <c r="R190" s="33"/>
      <c r="S190" s="33"/>
    </row>
    <row r="191" spans="1:19" x14ac:dyDescent="0.25">
      <c r="A191" s="18"/>
      <c r="B191" s="33"/>
      <c r="C191" s="33"/>
      <c r="D191" s="33"/>
      <c r="E191" s="33"/>
      <c r="F191" s="33"/>
      <c r="G191" s="33"/>
      <c r="H191" s="52"/>
      <c r="I191" s="51"/>
      <c r="J191" s="51"/>
      <c r="K191" s="33"/>
      <c r="L191" s="33"/>
      <c r="M191" s="66"/>
      <c r="N191" s="89"/>
      <c r="O191" s="89"/>
      <c r="P191" s="33"/>
      <c r="Q191" s="33"/>
      <c r="R191" s="33"/>
      <c r="S191" s="33"/>
    </row>
    <row r="192" spans="1:19" x14ac:dyDescent="0.25">
      <c r="A192" s="18"/>
      <c r="B192" s="33"/>
      <c r="C192" s="33"/>
      <c r="D192" s="33"/>
      <c r="E192" s="33"/>
      <c r="F192" s="33"/>
      <c r="G192" s="33"/>
      <c r="H192" s="52"/>
      <c r="I192" s="51"/>
      <c r="J192" s="51"/>
      <c r="K192" s="33"/>
      <c r="L192" s="33"/>
      <c r="M192" s="66"/>
      <c r="N192" s="89"/>
      <c r="O192" s="89"/>
      <c r="P192" s="33"/>
      <c r="Q192" s="33"/>
      <c r="R192" s="33"/>
      <c r="S192" s="33"/>
    </row>
    <row r="193" spans="1:19" x14ac:dyDescent="0.25">
      <c r="A193" s="18"/>
      <c r="B193" s="33"/>
      <c r="C193" s="33"/>
      <c r="D193" s="33"/>
      <c r="E193" s="33"/>
      <c r="F193" s="33"/>
      <c r="G193" s="33"/>
      <c r="H193" s="52"/>
      <c r="I193" s="51"/>
      <c r="J193" s="51"/>
      <c r="K193" s="33"/>
      <c r="L193" s="33"/>
      <c r="M193" s="66"/>
      <c r="N193" s="89"/>
      <c r="O193" s="89"/>
      <c r="P193" s="33"/>
      <c r="Q193" s="33"/>
      <c r="R193" s="33"/>
      <c r="S193" s="33"/>
    </row>
    <row r="194" spans="1:19" x14ac:dyDescent="0.25">
      <c r="A194" s="18"/>
      <c r="B194" s="33"/>
      <c r="C194" s="33"/>
      <c r="D194" s="33"/>
      <c r="E194" s="33"/>
      <c r="F194" s="33"/>
      <c r="G194" s="33"/>
      <c r="H194" s="52"/>
      <c r="I194" s="51"/>
      <c r="J194" s="51"/>
      <c r="K194" s="33"/>
      <c r="L194" s="33"/>
      <c r="M194" s="66"/>
      <c r="N194" s="89"/>
      <c r="O194" s="89"/>
      <c r="P194" s="33"/>
      <c r="Q194" s="33"/>
      <c r="R194" s="33"/>
      <c r="S194" s="33"/>
    </row>
    <row r="195" spans="1:19" x14ac:dyDescent="0.25">
      <c r="A195" s="18"/>
      <c r="B195" s="33"/>
      <c r="C195" s="33"/>
      <c r="D195" s="33"/>
      <c r="E195" s="33"/>
      <c r="F195" s="33"/>
      <c r="G195" s="33"/>
      <c r="H195" s="52"/>
      <c r="I195" s="51"/>
      <c r="J195" s="51"/>
      <c r="K195" s="33"/>
      <c r="L195" s="33"/>
      <c r="M195" s="66"/>
      <c r="N195" s="89"/>
      <c r="O195" s="89"/>
      <c r="P195" s="33"/>
      <c r="Q195" s="33"/>
      <c r="R195" s="33"/>
      <c r="S195" s="33"/>
    </row>
    <row r="196" spans="1:19" x14ac:dyDescent="0.25">
      <c r="A196" s="18"/>
      <c r="B196" s="33"/>
      <c r="C196" s="33"/>
      <c r="D196" s="33"/>
      <c r="E196" s="33"/>
      <c r="F196" s="33"/>
      <c r="G196" s="33"/>
      <c r="H196" s="52"/>
      <c r="I196" s="51"/>
      <c r="J196" s="51"/>
      <c r="K196" s="33"/>
      <c r="L196" s="33"/>
      <c r="M196" s="66"/>
      <c r="N196" s="89"/>
      <c r="O196" s="89"/>
      <c r="P196" s="33"/>
      <c r="Q196" s="33"/>
      <c r="R196" s="33"/>
      <c r="S196" s="33"/>
    </row>
    <row r="197" spans="1:19" x14ac:dyDescent="0.25">
      <c r="A197" s="1"/>
      <c r="B197" s="1"/>
      <c r="C197" s="1"/>
      <c r="D197" s="2"/>
      <c r="E197" s="1"/>
      <c r="F197" s="1"/>
      <c r="G197" s="1"/>
      <c r="H197" s="3"/>
      <c r="I197" s="3"/>
      <c r="J197" s="1"/>
      <c r="K197" s="4"/>
      <c r="L197" s="1"/>
      <c r="M197" s="1"/>
      <c r="N197" s="1"/>
      <c r="O197" s="4"/>
      <c r="P197" s="4"/>
      <c r="Q197" s="4"/>
      <c r="R197" s="4"/>
      <c r="S197" s="1"/>
    </row>
    <row r="198" spans="1:19" x14ac:dyDescent="0.25">
      <c r="A198" s="1"/>
      <c r="B198" s="1"/>
      <c r="C198" s="1"/>
      <c r="D198" s="2"/>
      <c r="E198" s="1"/>
      <c r="F198" s="1"/>
      <c r="G198" s="1"/>
      <c r="H198" s="3"/>
      <c r="I198" s="3"/>
      <c r="J198" s="1"/>
      <c r="K198" s="4"/>
      <c r="L198" s="1"/>
      <c r="M198" s="1"/>
      <c r="N198" s="1"/>
      <c r="O198" s="4"/>
      <c r="P198" s="4"/>
      <c r="Q198" s="4"/>
      <c r="R198" s="4"/>
      <c r="S198" s="1"/>
    </row>
    <row r="199" spans="1:19" x14ac:dyDescent="0.25">
      <c r="A199" s="1"/>
      <c r="B199" s="1"/>
      <c r="C199" s="1"/>
      <c r="D199" s="2"/>
      <c r="E199" s="1"/>
      <c r="F199" s="1"/>
      <c r="G199" s="1"/>
      <c r="H199" s="3"/>
      <c r="I199" s="3"/>
      <c r="J199" s="1"/>
      <c r="K199" s="4"/>
      <c r="L199" s="1"/>
      <c r="M199" s="1"/>
      <c r="N199" s="1"/>
      <c r="O199" s="4"/>
      <c r="P199" s="4"/>
      <c r="Q199" s="4"/>
      <c r="R199" s="4"/>
      <c r="S199" s="1"/>
    </row>
    <row r="200" spans="1:19" x14ac:dyDescent="0.25">
      <c r="A200" s="1"/>
      <c r="B200" s="1"/>
      <c r="C200" s="1"/>
      <c r="D200" s="2"/>
      <c r="E200" s="1"/>
      <c r="F200" s="1"/>
      <c r="G200" s="1"/>
      <c r="H200" s="3"/>
      <c r="I200" s="3"/>
      <c r="J200" s="1"/>
      <c r="K200" s="4"/>
      <c r="L200" s="1"/>
      <c r="M200" s="1"/>
      <c r="N200" s="1"/>
      <c r="O200" s="4"/>
      <c r="P200" s="4"/>
      <c r="Q200" s="4"/>
      <c r="R200" s="4"/>
      <c r="S200" s="1"/>
    </row>
    <row r="201" spans="1:19" x14ac:dyDescent="0.25">
      <c r="A201" s="1"/>
      <c r="B201" s="1"/>
      <c r="C201" s="1"/>
      <c r="D201" s="2"/>
      <c r="E201" s="1"/>
      <c r="F201" s="1"/>
      <c r="G201" s="1"/>
      <c r="H201" s="3"/>
      <c r="I201" s="3"/>
      <c r="J201" s="1"/>
      <c r="K201" s="4"/>
      <c r="L201" s="1"/>
      <c r="M201" s="1"/>
      <c r="N201" s="1"/>
      <c r="O201" s="4"/>
      <c r="P201" s="4"/>
      <c r="Q201" s="4"/>
      <c r="R201" s="4"/>
      <c r="S201" s="1"/>
    </row>
    <row r="202" spans="1:19" x14ac:dyDescent="0.25">
      <c r="A202" s="1"/>
      <c r="B202" s="379" t="s">
        <v>0</v>
      </c>
      <c r="C202" s="379"/>
      <c r="D202" s="379"/>
      <c r="E202" s="380" t="s">
        <v>40</v>
      </c>
      <c r="F202" s="380"/>
      <c r="G202" s="380"/>
      <c r="H202" s="380"/>
      <c r="I202" s="380"/>
      <c r="J202" s="380"/>
      <c r="K202" s="5"/>
      <c r="L202" s="6"/>
      <c r="M202" s="6"/>
      <c r="N202" s="6"/>
      <c r="O202" s="4"/>
      <c r="P202" s="4"/>
      <c r="Q202" s="4"/>
      <c r="R202" s="4"/>
      <c r="S202" s="1"/>
    </row>
    <row r="203" spans="1:19" x14ac:dyDescent="0.25">
      <c r="A203" s="1"/>
      <c r="B203" s="84" t="s">
        <v>1</v>
      </c>
      <c r="C203" s="84"/>
      <c r="D203" s="84"/>
      <c r="E203" s="380" t="s">
        <v>41</v>
      </c>
      <c r="F203" s="380"/>
      <c r="G203" s="380"/>
      <c r="H203" s="380"/>
      <c r="I203" s="380"/>
      <c r="J203" s="380"/>
      <c r="K203" s="5"/>
      <c r="L203" s="6"/>
      <c r="M203" s="6"/>
      <c r="N203" s="6"/>
      <c r="O203" s="4"/>
      <c r="P203" s="4"/>
      <c r="Q203" s="4"/>
      <c r="R203" s="4"/>
      <c r="S203" s="1"/>
    </row>
    <row r="204" spans="1:19" x14ac:dyDescent="0.25">
      <c r="A204" s="7"/>
      <c r="B204" s="85" t="s">
        <v>2</v>
      </c>
      <c r="C204" s="85"/>
      <c r="D204" s="85"/>
      <c r="E204" s="381" t="s">
        <v>3</v>
      </c>
      <c r="F204" s="381"/>
      <c r="G204" s="8"/>
      <c r="H204" s="9"/>
      <c r="I204" s="10"/>
      <c r="J204" s="11"/>
      <c r="K204" s="4"/>
      <c r="L204" s="6"/>
      <c r="M204" s="6"/>
      <c r="N204" s="6"/>
      <c r="O204" s="4"/>
      <c r="P204" s="4"/>
      <c r="Q204" s="4"/>
      <c r="R204" s="4"/>
      <c r="S204" s="1"/>
    </row>
    <row r="205" spans="1:19" ht="15.75" thickBot="1" x14ac:dyDescent="0.3">
      <c r="A205" s="7"/>
      <c r="B205" s="85"/>
      <c r="C205" s="85"/>
      <c r="D205" s="85"/>
      <c r="E205" s="86"/>
      <c r="F205" s="86"/>
      <c r="G205" s="13"/>
      <c r="H205" s="14"/>
      <c r="I205" s="15"/>
      <c r="J205" s="16"/>
      <c r="K205" s="4"/>
      <c r="L205" s="6"/>
      <c r="M205" s="6"/>
      <c r="N205" s="6"/>
      <c r="O205" s="4"/>
      <c r="P205" s="4"/>
      <c r="Q205" s="4"/>
      <c r="R205" s="4"/>
      <c r="S205" s="1"/>
    </row>
    <row r="206" spans="1:19" x14ac:dyDescent="0.25">
      <c r="A206" s="5"/>
      <c r="B206" s="382" t="s">
        <v>25</v>
      </c>
      <c r="C206" s="374" t="s">
        <v>4</v>
      </c>
      <c r="D206" s="374"/>
      <c r="E206" s="374" t="s">
        <v>26</v>
      </c>
      <c r="F206" s="374" t="s">
        <v>27</v>
      </c>
      <c r="G206" s="374" t="s">
        <v>5</v>
      </c>
      <c r="H206" s="385" t="s">
        <v>38</v>
      </c>
      <c r="I206" s="374" t="s">
        <v>6</v>
      </c>
      <c r="J206" s="374"/>
      <c r="K206" s="374"/>
      <c r="L206" s="374"/>
      <c r="M206" s="374"/>
      <c r="N206" s="374" t="s">
        <v>7</v>
      </c>
      <c r="O206" s="374"/>
      <c r="P206" s="374" t="s">
        <v>8</v>
      </c>
      <c r="Q206" s="374"/>
      <c r="R206" s="374" t="s">
        <v>9</v>
      </c>
      <c r="S206" s="375"/>
    </row>
    <row r="207" spans="1:19" x14ac:dyDescent="0.25">
      <c r="A207" s="5"/>
      <c r="B207" s="383"/>
      <c r="C207" s="376" t="s">
        <v>10</v>
      </c>
      <c r="D207" s="376" t="s">
        <v>11</v>
      </c>
      <c r="E207" s="376"/>
      <c r="F207" s="376"/>
      <c r="G207" s="376"/>
      <c r="H207" s="386"/>
      <c r="I207" s="376" t="s">
        <v>12</v>
      </c>
      <c r="J207" s="376"/>
      <c r="K207" s="376" t="s">
        <v>13</v>
      </c>
      <c r="L207" s="376"/>
      <c r="M207" s="376"/>
      <c r="N207" s="376" t="s">
        <v>14</v>
      </c>
      <c r="O207" s="376"/>
      <c r="P207" s="376" t="s">
        <v>14</v>
      </c>
      <c r="Q207" s="376"/>
      <c r="R207" s="376"/>
      <c r="S207" s="377"/>
    </row>
    <row r="208" spans="1:19" ht="34.5" thickBot="1" x14ac:dyDescent="0.3">
      <c r="A208" s="18"/>
      <c r="B208" s="384"/>
      <c r="C208" s="378"/>
      <c r="D208" s="378"/>
      <c r="E208" s="378"/>
      <c r="F208" s="378"/>
      <c r="G208" s="378"/>
      <c r="H208" s="387"/>
      <c r="I208" s="19" t="s">
        <v>19</v>
      </c>
      <c r="J208" s="20" t="s">
        <v>16</v>
      </c>
      <c r="K208" s="20" t="s">
        <v>28</v>
      </c>
      <c r="L208" s="20" t="s">
        <v>15</v>
      </c>
      <c r="M208" s="44" t="s">
        <v>17</v>
      </c>
      <c r="N208" s="20" t="s">
        <v>18</v>
      </c>
      <c r="O208" s="20" t="s">
        <v>17</v>
      </c>
      <c r="P208" s="20" t="s">
        <v>19</v>
      </c>
      <c r="Q208" s="20" t="s">
        <v>16</v>
      </c>
      <c r="R208" s="20" t="s">
        <v>20</v>
      </c>
      <c r="S208" s="45" t="s">
        <v>21</v>
      </c>
    </row>
    <row r="209" spans="1:19" ht="45" x14ac:dyDescent="0.25">
      <c r="A209" s="18"/>
      <c r="B209" s="87"/>
      <c r="C209" s="21">
        <v>501005</v>
      </c>
      <c r="D209" s="21" t="s">
        <v>47</v>
      </c>
      <c r="E209" s="21" t="s">
        <v>23</v>
      </c>
      <c r="F209" s="21" t="s">
        <v>23</v>
      </c>
      <c r="G209" s="21" t="s">
        <v>23</v>
      </c>
      <c r="H209" s="22">
        <v>98771.68</v>
      </c>
      <c r="I209" s="54">
        <v>0</v>
      </c>
      <c r="J209" s="54">
        <v>98771.68</v>
      </c>
      <c r="K209" s="21" t="s">
        <v>23</v>
      </c>
      <c r="L209" s="21">
        <v>0</v>
      </c>
      <c r="M209" s="23">
        <v>0</v>
      </c>
      <c r="N209" s="46">
        <v>100</v>
      </c>
      <c r="O209" s="46">
        <v>100</v>
      </c>
      <c r="P209" s="21" t="s">
        <v>23</v>
      </c>
      <c r="Q209" s="21" t="s">
        <v>23</v>
      </c>
      <c r="R209" s="21" t="s">
        <v>23</v>
      </c>
      <c r="S209" s="24" t="s">
        <v>23</v>
      </c>
    </row>
    <row r="210" spans="1:19" ht="67.5" x14ac:dyDescent="0.25">
      <c r="A210" s="18"/>
      <c r="B210" s="88"/>
      <c r="C210" s="25">
        <v>501006</v>
      </c>
      <c r="D210" s="25" t="s">
        <v>48</v>
      </c>
      <c r="E210" s="25" t="s">
        <v>23</v>
      </c>
      <c r="F210" s="25" t="s">
        <v>23</v>
      </c>
      <c r="G210" s="25" t="s">
        <v>23</v>
      </c>
      <c r="H210" s="26">
        <v>67444.72</v>
      </c>
      <c r="I210" s="47">
        <v>0</v>
      </c>
      <c r="J210" s="47">
        <v>67444.72</v>
      </c>
      <c r="K210" s="25" t="s">
        <v>23</v>
      </c>
      <c r="L210" s="25">
        <v>0</v>
      </c>
      <c r="M210" s="27">
        <v>0</v>
      </c>
      <c r="N210" s="48">
        <v>100</v>
      </c>
      <c r="O210" s="48">
        <v>100</v>
      </c>
      <c r="P210" s="25" t="s">
        <v>23</v>
      </c>
      <c r="Q210" s="25" t="s">
        <v>23</v>
      </c>
      <c r="R210" s="25" t="s">
        <v>23</v>
      </c>
      <c r="S210" s="28" t="s">
        <v>23</v>
      </c>
    </row>
    <row r="211" spans="1:19" ht="57" thickBot="1" x14ac:dyDescent="0.3">
      <c r="A211" s="18"/>
      <c r="B211" s="90"/>
      <c r="C211" s="29">
        <v>501007</v>
      </c>
      <c r="D211" s="29" t="s">
        <v>49</v>
      </c>
      <c r="E211" s="29" t="s">
        <v>23</v>
      </c>
      <c r="F211" s="29" t="s">
        <v>23</v>
      </c>
      <c r="G211" s="29" t="s">
        <v>23</v>
      </c>
      <c r="H211" s="30">
        <v>188215.80000000002</v>
      </c>
      <c r="I211" s="49">
        <v>0</v>
      </c>
      <c r="J211" s="49">
        <v>188215.80000000002</v>
      </c>
      <c r="K211" s="29" t="s">
        <v>23</v>
      </c>
      <c r="L211" s="29">
        <v>0</v>
      </c>
      <c r="M211" s="31">
        <v>0</v>
      </c>
      <c r="N211" s="50">
        <v>100</v>
      </c>
      <c r="O211" s="50">
        <v>100</v>
      </c>
      <c r="P211" s="29" t="s">
        <v>23</v>
      </c>
      <c r="Q211" s="29" t="s">
        <v>23</v>
      </c>
      <c r="R211" s="29" t="s">
        <v>23</v>
      </c>
      <c r="S211" s="32" t="s">
        <v>23</v>
      </c>
    </row>
    <row r="212" spans="1:19" ht="15.75" thickBot="1" x14ac:dyDescent="0.3">
      <c r="A212" s="18"/>
      <c r="B212" s="33"/>
      <c r="C212" s="33"/>
      <c r="D212" s="33"/>
      <c r="E212" s="33"/>
      <c r="F212" s="33"/>
      <c r="G212" s="41" t="s">
        <v>32</v>
      </c>
      <c r="H212" s="69">
        <f>H178+H179+H180+H181+H209+H210+H211</f>
        <v>10434937.74</v>
      </c>
      <c r="I212" s="78">
        <f>I178+I179+I180+I181+I209+I210+I211</f>
        <v>220926.56</v>
      </c>
      <c r="J212" s="35">
        <f>J178+J179+J180+J181+J209+J210+J211</f>
        <v>6209506.1099999994</v>
      </c>
      <c r="K212" s="79" t="s">
        <v>23</v>
      </c>
      <c r="L212" s="80">
        <v>0</v>
      </c>
      <c r="M212" s="91">
        <v>0</v>
      </c>
      <c r="N212" s="89"/>
      <c r="O212" s="89"/>
      <c r="P212" s="33"/>
      <c r="Q212" s="33"/>
      <c r="R212" s="33"/>
      <c r="S212" s="33"/>
    </row>
    <row r="213" spans="1:19" x14ac:dyDescent="0.25">
      <c r="A213" s="18"/>
      <c r="B213" s="33"/>
      <c r="C213" s="33"/>
      <c r="D213" s="33"/>
      <c r="E213" s="33"/>
      <c r="F213" s="33"/>
      <c r="G213" s="41"/>
      <c r="H213" s="39"/>
      <c r="I213" s="81"/>
      <c r="J213" s="39"/>
      <c r="K213" s="38"/>
      <c r="L213" s="93"/>
      <c r="M213" s="93"/>
      <c r="N213" s="89"/>
      <c r="O213" s="89"/>
      <c r="P213" s="33"/>
      <c r="Q213" s="33"/>
      <c r="R213" s="33"/>
      <c r="S213" s="33"/>
    </row>
    <row r="214" spans="1:19" x14ac:dyDescent="0.25">
      <c r="A214" s="18"/>
      <c r="B214" s="33"/>
      <c r="C214" s="33"/>
      <c r="D214" s="33"/>
      <c r="E214" s="33"/>
      <c r="F214" s="33"/>
      <c r="G214" s="41"/>
      <c r="H214" s="39"/>
      <c r="I214" s="81"/>
      <c r="J214" s="39"/>
      <c r="K214" s="38"/>
      <c r="L214" s="93"/>
      <c r="M214" s="93"/>
      <c r="N214" s="89"/>
      <c r="O214" s="89"/>
      <c r="P214" s="33"/>
      <c r="Q214" s="33"/>
      <c r="R214" s="33"/>
      <c r="S214" s="33"/>
    </row>
    <row r="215" spans="1:19" x14ac:dyDescent="0.25">
      <c r="A215" s="18"/>
      <c r="B215" s="33"/>
      <c r="C215" s="33"/>
      <c r="D215" s="33"/>
      <c r="E215" s="33"/>
      <c r="F215" s="33"/>
      <c r="G215" s="33"/>
      <c r="H215" s="52"/>
      <c r="I215" s="51"/>
      <c r="J215" s="51"/>
      <c r="K215" s="33"/>
      <c r="L215" s="33"/>
      <c r="M215" s="66"/>
      <c r="N215" s="89"/>
      <c r="O215" s="89"/>
      <c r="P215" s="33"/>
      <c r="Q215" s="33"/>
      <c r="R215" s="33"/>
      <c r="S215" s="33"/>
    </row>
    <row r="216" spans="1:19" x14ac:dyDescent="0.25">
      <c r="A216" s="18"/>
      <c r="B216" s="33"/>
      <c r="C216" s="33"/>
      <c r="D216" s="33"/>
      <c r="E216" s="33"/>
      <c r="F216" s="33"/>
      <c r="G216" s="33"/>
      <c r="H216" s="52"/>
      <c r="I216" s="51"/>
      <c r="J216" s="51"/>
      <c r="K216" s="33"/>
      <c r="L216" s="33"/>
      <c r="M216" s="66"/>
      <c r="N216" s="89"/>
      <c r="O216" s="89"/>
      <c r="P216" s="33"/>
      <c r="Q216" s="33"/>
      <c r="R216" s="33"/>
      <c r="S216" s="33"/>
    </row>
    <row r="217" spans="1:19" x14ac:dyDescent="0.25">
      <c r="A217" s="18"/>
      <c r="B217" s="33"/>
      <c r="C217" s="33"/>
      <c r="D217" s="33"/>
      <c r="E217" s="33"/>
      <c r="F217" s="33"/>
      <c r="G217" s="33"/>
      <c r="H217" s="52"/>
      <c r="I217" s="51"/>
      <c r="J217" s="51"/>
      <c r="K217" s="33"/>
      <c r="L217" s="33"/>
      <c r="M217" s="66"/>
      <c r="N217" s="89"/>
      <c r="O217" s="89"/>
      <c r="P217" s="33"/>
      <c r="Q217" s="33"/>
      <c r="R217" s="33"/>
      <c r="S217" s="33"/>
    </row>
    <row r="218" spans="1:19" x14ac:dyDescent="0.25">
      <c r="A218" s="18"/>
      <c r="B218" s="33"/>
      <c r="C218" s="33"/>
      <c r="D218" s="33"/>
      <c r="E218" s="33"/>
      <c r="F218" s="33"/>
      <c r="G218" s="33"/>
      <c r="H218" s="52"/>
      <c r="I218" s="51"/>
      <c r="J218" s="51"/>
      <c r="K218" s="33"/>
      <c r="L218" s="33"/>
      <c r="M218" s="66"/>
      <c r="N218" s="89"/>
      <c r="O218" s="89"/>
      <c r="P218" s="33"/>
      <c r="Q218" s="33"/>
      <c r="R218" s="33"/>
      <c r="S218" s="33"/>
    </row>
    <row r="219" spans="1:19" x14ac:dyDescent="0.25">
      <c r="A219" s="18"/>
      <c r="B219" s="33"/>
      <c r="C219" s="33"/>
      <c r="D219" s="33"/>
      <c r="E219" s="33"/>
      <c r="F219" s="33"/>
      <c r="G219" s="33"/>
      <c r="H219" s="52"/>
      <c r="I219" s="51"/>
      <c r="J219" s="51"/>
      <c r="K219" s="33"/>
      <c r="L219" s="33"/>
      <c r="M219" s="66"/>
      <c r="N219" s="89"/>
      <c r="O219" s="89"/>
      <c r="P219" s="33"/>
      <c r="Q219" s="33"/>
      <c r="R219" s="33"/>
      <c r="S219" s="33"/>
    </row>
    <row r="220" spans="1:19" x14ac:dyDescent="0.25">
      <c r="A220" s="18"/>
      <c r="B220" s="33"/>
      <c r="C220" s="33"/>
      <c r="D220" s="33"/>
      <c r="E220" s="33"/>
      <c r="F220" s="33"/>
      <c r="G220" s="33"/>
      <c r="H220" s="52"/>
      <c r="I220" s="51"/>
      <c r="J220" s="51"/>
      <c r="K220" s="33"/>
      <c r="L220" s="33"/>
      <c r="M220" s="66"/>
      <c r="N220" s="89"/>
      <c r="O220" s="89"/>
      <c r="P220" s="33"/>
      <c r="Q220" s="33"/>
      <c r="R220" s="33"/>
      <c r="S220" s="33"/>
    </row>
    <row r="221" spans="1:19" x14ac:dyDescent="0.25">
      <c r="A221" s="18"/>
      <c r="B221" s="33"/>
      <c r="C221" s="33"/>
      <c r="D221" s="33"/>
      <c r="E221" s="33"/>
      <c r="F221" s="33"/>
      <c r="G221" s="33"/>
      <c r="H221" s="52"/>
      <c r="I221" s="51"/>
      <c r="J221" s="51"/>
      <c r="K221" s="33"/>
      <c r="L221" s="33"/>
      <c r="M221" s="66"/>
      <c r="N221" s="89"/>
      <c r="O221" s="89"/>
      <c r="P221" s="33"/>
      <c r="Q221" s="33"/>
      <c r="R221" s="33"/>
      <c r="S221" s="33"/>
    </row>
    <row r="222" spans="1:19" x14ac:dyDescent="0.25">
      <c r="A222" s="18"/>
      <c r="B222" s="33"/>
      <c r="C222" s="33"/>
      <c r="D222" s="33"/>
      <c r="E222" s="33"/>
      <c r="F222" s="33"/>
      <c r="G222" s="33"/>
      <c r="H222" s="52"/>
      <c r="I222" s="51"/>
      <c r="J222" s="51"/>
      <c r="K222" s="33"/>
      <c r="L222" s="33"/>
      <c r="M222" s="66"/>
      <c r="N222" s="89"/>
      <c r="O222" s="89"/>
      <c r="P222" s="33"/>
      <c r="Q222" s="33"/>
      <c r="R222" s="33"/>
      <c r="S222" s="33"/>
    </row>
    <row r="223" spans="1:19" x14ac:dyDescent="0.25">
      <c r="A223" s="18"/>
      <c r="B223" s="33"/>
      <c r="C223" s="33"/>
      <c r="D223" s="33"/>
      <c r="E223" s="33"/>
      <c r="F223" s="33"/>
      <c r="G223" s="33"/>
      <c r="H223" s="52"/>
      <c r="I223" s="51"/>
      <c r="J223" s="51"/>
      <c r="K223" s="33"/>
      <c r="L223" s="33"/>
      <c r="M223" s="66"/>
      <c r="N223" s="89"/>
      <c r="O223" s="89"/>
      <c r="P223" s="33"/>
      <c r="Q223" s="33"/>
      <c r="R223" s="33"/>
      <c r="S223" s="33"/>
    </row>
    <row r="224" spans="1:19" x14ac:dyDescent="0.25">
      <c r="A224" s="18"/>
      <c r="B224" s="33"/>
      <c r="C224" s="33"/>
      <c r="D224" s="33"/>
      <c r="E224" s="33"/>
      <c r="F224" s="33"/>
      <c r="G224" s="33"/>
      <c r="H224" s="52"/>
      <c r="I224" s="51"/>
      <c r="J224" s="51"/>
      <c r="K224" s="33"/>
      <c r="L224" s="33"/>
      <c r="M224" s="66"/>
      <c r="N224" s="89"/>
      <c r="O224" s="89"/>
      <c r="P224" s="33"/>
      <c r="Q224" s="33"/>
      <c r="R224" s="33"/>
      <c r="S224" s="33"/>
    </row>
    <row r="225" spans="1:19" x14ac:dyDescent="0.25">
      <c r="A225" s="18"/>
      <c r="B225" s="33"/>
      <c r="C225" s="33"/>
      <c r="D225" s="33"/>
      <c r="E225" s="33"/>
      <c r="F225" s="33"/>
      <c r="G225" s="33"/>
      <c r="H225" s="52"/>
      <c r="I225" s="51"/>
      <c r="J225" s="51"/>
      <c r="K225" s="33"/>
      <c r="L225" s="33"/>
      <c r="M225" s="66"/>
      <c r="N225" s="89"/>
      <c r="O225" s="89"/>
      <c r="P225" s="33"/>
      <c r="Q225" s="33"/>
      <c r="R225" s="33"/>
      <c r="S225" s="33"/>
    </row>
    <row r="228" spans="1:19" x14ac:dyDescent="0.25">
      <c r="A228" s="1"/>
      <c r="B228" s="1"/>
      <c r="C228" s="1" t="s">
        <v>30</v>
      </c>
      <c r="D228" s="2"/>
      <c r="E228" s="1"/>
      <c r="F228" s="1"/>
      <c r="G228" s="1"/>
      <c r="H228" s="3"/>
      <c r="I228" s="3"/>
      <c r="J228" s="1"/>
      <c r="K228" s="4"/>
      <c r="L228" s="1"/>
      <c r="M228" s="1"/>
      <c r="N228" s="1"/>
      <c r="O228" s="4"/>
      <c r="P228" s="4"/>
      <c r="Q228" s="4"/>
      <c r="R228" s="4"/>
      <c r="S228" s="1"/>
    </row>
    <row r="229" spans="1:19" x14ac:dyDescent="0.25">
      <c r="A229" s="1"/>
      <c r="B229" s="1"/>
      <c r="C229" s="1"/>
      <c r="D229" s="2"/>
      <c r="E229" s="1"/>
      <c r="F229" s="1"/>
      <c r="G229" s="1"/>
      <c r="H229" s="3"/>
      <c r="I229" s="3"/>
      <c r="J229" s="1"/>
      <c r="K229" s="4"/>
      <c r="L229" s="1"/>
      <c r="M229" s="1"/>
      <c r="N229" s="1"/>
      <c r="O229" s="4"/>
      <c r="P229" s="4"/>
      <c r="Q229" s="4"/>
      <c r="R229" s="4"/>
      <c r="S229" s="1"/>
    </row>
    <row r="230" spans="1:19" x14ac:dyDescent="0.25">
      <c r="A230" s="1"/>
      <c r="B230" s="1"/>
      <c r="C230" s="1"/>
      <c r="D230" s="2"/>
      <c r="E230" s="1"/>
      <c r="F230" s="1"/>
      <c r="G230" s="1"/>
      <c r="H230" s="3"/>
      <c r="I230" s="3"/>
      <c r="J230" s="1"/>
      <c r="K230" s="4"/>
      <c r="L230" s="1"/>
      <c r="M230" s="1"/>
      <c r="N230" s="1"/>
      <c r="O230" s="4"/>
      <c r="P230" s="4"/>
      <c r="Q230" s="4"/>
      <c r="R230" s="4"/>
      <c r="S230" s="1"/>
    </row>
    <row r="231" spans="1:19" x14ac:dyDescent="0.25">
      <c r="A231" s="1"/>
      <c r="B231" s="1"/>
      <c r="C231" s="1"/>
      <c r="D231" s="2"/>
      <c r="E231" s="1"/>
      <c r="F231" s="1"/>
      <c r="G231" s="1"/>
      <c r="H231" s="3"/>
      <c r="I231" s="3"/>
      <c r="J231" s="1"/>
      <c r="K231" s="4"/>
      <c r="L231" s="1"/>
      <c r="M231" s="1"/>
      <c r="N231" s="1"/>
      <c r="O231" s="4"/>
      <c r="P231" s="4"/>
      <c r="Q231" s="4"/>
      <c r="R231" s="4"/>
      <c r="S231" s="1"/>
    </row>
    <row r="232" spans="1:19" x14ac:dyDescent="0.25">
      <c r="A232" s="1"/>
      <c r="B232" s="379" t="s">
        <v>0</v>
      </c>
      <c r="C232" s="379"/>
      <c r="D232" s="379"/>
      <c r="E232" s="380" t="s">
        <v>40</v>
      </c>
      <c r="F232" s="380"/>
      <c r="G232" s="380"/>
      <c r="H232" s="380"/>
      <c r="I232" s="380"/>
      <c r="J232" s="380"/>
      <c r="K232" s="5"/>
      <c r="L232" s="6"/>
      <c r="M232" s="6"/>
      <c r="N232" s="6"/>
      <c r="O232" s="4"/>
      <c r="P232" s="4"/>
      <c r="Q232" s="4"/>
      <c r="R232" s="4"/>
      <c r="S232" s="1"/>
    </row>
    <row r="233" spans="1:19" x14ac:dyDescent="0.25">
      <c r="A233" s="1"/>
      <c r="B233" s="55" t="s">
        <v>1</v>
      </c>
      <c r="C233" s="55"/>
      <c r="D233" s="55"/>
      <c r="E233" s="380" t="s">
        <v>50</v>
      </c>
      <c r="F233" s="380"/>
      <c r="G233" s="380"/>
      <c r="H233" s="380"/>
      <c r="I233" s="380"/>
      <c r="J233" s="380"/>
      <c r="K233" s="5"/>
      <c r="L233" s="6"/>
      <c r="M233" s="6"/>
      <c r="N233" s="6"/>
      <c r="O233" s="4"/>
      <c r="P233" s="4"/>
      <c r="Q233" s="4"/>
      <c r="R233" s="4"/>
      <c r="S233" s="1"/>
    </row>
    <row r="234" spans="1:19" x14ac:dyDescent="0.25">
      <c r="A234" s="7"/>
      <c r="B234" s="68" t="s">
        <v>2</v>
      </c>
      <c r="C234" s="68"/>
      <c r="D234" s="68"/>
      <c r="E234" s="381" t="s">
        <v>3</v>
      </c>
      <c r="F234" s="381"/>
      <c r="G234" s="8"/>
      <c r="H234" s="9"/>
      <c r="I234" s="10"/>
      <c r="J234" s="11"/>
      <c r="K234" s="4"/>
      <c r="L234" s="6"/>
      <c r="M234" s="6"/>
      <c r="N234" s="6"/>
      <c r="O234" s="4"/>
      <c r="P234" s="4"/>
      <c r="Q234" s="4"/>
      <c r="R234" s="4"/>
      <c r="S234" s="1"/>
    </row>
    <row r="235" spans="1:19" x14ac:dyDescent="0.25">
      <c r="A235" s="7"/>
      <c r="B235" s="68"/>
      <c r="C235" s="68"/>
      <c r="D235" s="68"/>
      <c r="E235" s="71"/>
      <c r="F235" s="71"/>
      <c r="G235" s="13"/>
      <c r="H235" s="14"/>
      <c r="I235" s="15"/>
      <c r="J235" s="16"/>
      <c r="K235" s="4"/>
      <c r="L235" s="6"/>
      <c r="M235" s="6"/>
      <c r="N235" s="6"/>
      <c r="O235" s="4"/>
      <c r="P235" s="4"/>
      <c r="Q235" s="4"/>
      <c r="R235" s="4"/>
      <c r="S235" s="1"/>
    </row>
    <row r="236" spans="1:19" ht="15.75" thickBot="1" x14ac:dyDescent="0.3">
      <c r="A236" s="7"/>
      <c r="B236" s="12"/>
      <c r="C236" s="12"/>
      <c r="D236" s="12"/>
      <c r="E236" s="12"/>
      <c r="F236" s="17"/>
      <c r="G236" s="13"/>
      <c r="H236" s="14"/>
      <c r="I236" s="15"/>
      <c r="J236" s="16"/>
      <c r="K236" s="17"/>
      <c r="L236" s="16"/>
      <c r="M236" s="16"/>
      <c r="N236" s="16"/>
      <c r="O236" s="17"/>
      <c r="P236" s="17"/>
      <c r="Q236" s="17"/>
      <c r="R236" s="17"/>
      <c r="S236" s="1"/>
    </row>
    <row r="237" spans="1:19" x14ac:dyDescent="0.25">
      <c r="A237" s="5"/>
      <c r="B237" s="382" t="s">
        <v>25</v>
      </c>
      <c r="C237" s="374" t="s">
        <v>4</v>
      </c>
      <c r="D237" s="374"/>
      <c r="E237" s="374" t="s">
        <v>26</v>
      </c>
      <c r="F237" s="374" t="s">
        <v>27</v>
      </c>
      <c r="G237" s="374" t="s">
        <v>5</v>
      </c>
      <c r="H237" s="385" t="s">
        <v>38</v>
      </c>
      <c r="I237" s="374" t="s">
        <v>6</v>
      </c>
      <c r="J237" s="374"/>
      <c r="K237" s="374"/>
      <c r="L237" s="374"/>
      <c r="M237" s="374"/>
      <c r="N237" s="374" t="s">
        <v>7</v>
      </c>
      <c r="O237" s="374"/>
      <c r="P237" s="374" t="s">
        <v>8</v>
      </c>
      <c r="Q237" s="374"/>
      <c r="R237" s="374" t="s">
        <v>9</v>
      </c>
      <c r="S237" s="375"/>
    </row>
    <row r="238" spans="1:19" x14ac:dyDescent="0.25">
      <c r="A238" s="5"/>
      <c r="B238" s="383"/>
      <c r="C238" s="376" t="s">
        <v>10</v>
      </c>
      <c r="D238" s="376" t="s">
        <v>11</v>
      </c>
      <c r="E238" s="376"/>
      <c r="F238" s="376"/>
      <c r="G238" s="376"/>
      <c r="H238" s="386"/>
      <c r="I238" s="376" t="s">
        <v>12</v>
      </c>
      <c r="J238" s="376"/>
      <c r="K238" s="376" t="s">
        <v>13</v>
      </c>
      <c r="L238" s="376"/>
      <c r="M238" s="376"/>
      <c r="N238" s="376" t="s">
        <v>14</v>
      </c>
      <c r="O238" s="376"/>
      <c r="P238" s="376" t="s">
        <v>14</v>
      </c>
      <c r="Q238" s="376"/>
      <c r="R238" s="376"/>
      <c r="S238" s="377"/>
    </row>
    <row r="239" spans="1:19" ht="34.5" thickBot="1" x14ac:dyDescent="0.3">
      <c r="A239" s="18"/>
      <c r="B239" s="388"/>
      <c r="C239" s="389"/>
      <c r="D239" s="389"/>
      <c r="E239" s="389"/>
      <c r="F239" s="389"/>
      <c r="G239" s="389"/>
      <c r="H239" s="390"/>
      <c r="I239" s="56" t="s">
        <v>19</v>
      </c>
      <c r="J239" s="57" t="s">
        <v>16</v>
      </c>
      <c r="K239" s="57" t="s">
        <v>28</v>
      </c>
      <c r="L239" s="57" t="s">
        <v>15</v>
      </c>
      <c r="M239" s="58" t="s">
        <v>17</v>
      </c>
      <c r="N239" s="57" t="s">
        <v>18</v>
      </c>
      <c r="O239" s="57" t="s">
        <v>17</v>
      </c>
      <c r="P239" s="57" t="s">
        <v>19</v>
      </c>
      <c r="Q239" s="57" t="s">
        <v>16</v>
      </c>
      <c r="R239" s="57" t="s">
        <v>20</v>
      </c>
      <c r="S239" s="59" t="s">
        <v>21</v>
      </c>
    </row>
    <row r="240" spans="1:19" ht="15.75" thickBot="1" x14ac:dyDescent="0.3">
      <c r="A240" s="18"/>
      <c r="B240" s="72"/>
      <c r="C240" s="73">
        <v>502001</v>
      </c>
      <c r="D240" s="73" t="s">
        <v>51</v>
      </c>
      <c r="E240" s="73" t="s">
        <v>23</v>
      </c>
      <c r="F240" s="73" t="s">
        <v>23</v>
      </c>
      <c r="G240" s="73" t="s">
        <v>23</v>
      </c>
      <c r="H240" s="74">
        <v>6721900</v>
      </c>
      <c r="I240" s="75">
        <v>606809.46</v>
      </c>
      <c r="J240" s="75">
        <f>279532.8+303142.2+442053.41+337830+625490.87+452736.02+385701.24+606809.46</f>
        <v>3433296</v>
      </c>
      <c r="K240" s="73" t="s">
        <v>23</v>
      </c>
      <c r="L240" s="67">
        <v>0</v>
      </c>
      <c r="M240" s="67">
        <v>0</v>
      </c>
      <c r="N240" s="67">
        <f>I240*100/H240</f>
        <v>9.0273503027417838</v>
      </c>
      <c r="O240" s="67">
        <f>J240*100/H240</f>
        <v>51.076273077552479</v>
      </c>
      <c r="P240" s="73" t="s">
        <v>23</v>
      </c>
      <c r="Q240" s="73" t="s">
        <v>23</v>
      </c>
      <c r="R240" s="73" t="s">
        <v>23</v>
      </c>
      <c r="S240" s="76" t="s">
        <v>23</v>
      </c>
    </row>
    <row r="241" spans="1:19" ht="15.75" thickBot="1" x14ac:dyDescent="0.3">
      <c r="A241" s="36"/>
      <c r="B241" s="40"/>
      <c r="C241" s="40"/>
      <c r="D241" s="40"/>
      <c r="E241" s="36"/>
      <c r="F241" s="36"/>
      <c r="G241" s="77" t="s">
        <v>32</v>
      </c>
      <c r="H241" s="34">
        <f>SUM(H240:H240)</f>
        <v>6721900</v>
      </c>
      <c r="I241" s="78">
        <f>I240</f>
        <v>606809.46</v>
      </c>
      <c r="J241" s="35">
        <f>SUM(J240:J240)</f>
        <v>3433296</v>
      </c>
      <c r="K241" s="79" t="s">
        <v>23</v>
      </c>
      <c r="L241" s="80">
        <f>SUM(L240)</f>
        <v>0</v>
      </c>
      <c r="M241" s="62">
        <v>0</v>
      </c>
      <c r="N241" s="38"/>
      <c r="O241" s="38"/>
      <c r="P241" s="38"/>
      <c r="Q241" s="38"/>
      <c r="R241" s="38"/>
      <c r="S241" s="38"/>
    </row>
    <row r="242" spans="1:19" x14ac:dyDescent="0.25">
      <c r="A242" s="36"/>
      <c r="B242" s="40"/>
      <c r="C242" s="40"/>
      <c r="D242" s="40"/>
      <c r="E242" s="36"/>
      <c r="F242" s="36"/>
      <c r="G242" s="77"/>
      <c r="H242" s="39"/>
      <c r="I242" s="81"/>
      <c r="J242" s="39"/>
      <c r="K242" s="38"/>
      <c r="L242" s="82"/>
      <c r="M242" s="83"/>
      <c r="N242" s="38"/>
      <c r="O242" s="38"/>
      <c r="P242" s="38"/>
      <c r="Q242" s="38"/>
      <c r="R242" s="38"/>
      <c r="S242" s="38"/>
    </row>
    <row r="243" spans="1:19" x14ac:dyDescent="0.25">
      <c r="A243" s="36"/>
      <c r="B243" s="40"/>
      <c r="C243" s="40"/>
      <c r="D243" s="40"/>
      <c r="E243" s="36"/>
      <c r="F243" s="36"/>
      <c r="G243" s="77"/>
      <c r="H243" s="39"/>
      <c r="I243" s="81"/>
      <c r="J243" s="39"/>
      <c r="K243" s="38"/>
      <c r="L243" s="82"/>
      <c r="M243" s="83"/>
      <c r="N243" s="38"/>
      <c r="O243" s="38"/>
      <c r="P243" s="38"/>
      <c r="Q243" s="38"/>
      <c r="R243" s="38"/>
      <c r="S243" s="38"/>
    </row>
    <row r="244" spans="1:19" x14ac:dyDescent="0.25">
      <c r="A244" s="7"/>
      <c r="B244" s="1"/>
      <c r="C244" s="1"/>
      <c r="D244" s="1"/>
      <c r="E244" s="1"/>
      <c r="F244" s="1"/>
      <c r="G244" s="1"/>
      <c r="H244" s="3"/>
      <c r="I244" s="3"/>
      <c r="J244" s="94"/>
      <c r="K244" s="4"/>
      <c r="L244" s="1"/>
      <c r="M244" s="1"/>
      <c r="N244" s="1"/>
      <c r="O244" s="4"/>
      <c r="P244" s="4"/>
      <c r="Q244" s="4"/>
      <c r="R244" s="4"/>
      <c r="S244" s="63"/>
    </row>
    <row r="245" spans="1:19" x14ac:dyDescent="0.25">
      <c r="A245" s="7"/>
      <c r="B245" s="1"/>
      <c r="C245" s="1"/>
      <c r="D245" s="1"/>
      <c r="E245" s="1"/>
      <c r="F245" s="1"/>
      <c r="G245" s="1"/>
      <c r="H245" s="3"/>
      <c r="I245" s="3"/>
      <c r="J245" s="1"/>
      <c r="K245" s="4"/>
      <c r="L245" s="1"/>
      <c r="M245" s="1"/>
      <c r="N245" s="1"/>
      <c r="O245" s="4"/>
      <c r="P245" s="4"/>
      <c r="Q245" s="4"/>
      <c r="R245" s="4"/>
      <c r="S245" s="1"/>
    </row>
    <row r="246" spans="1:19" x14ac:dyDescent="0.25">
      <c r="A246" s="7"/>
      <c r="B246" s="1"/>
      <c r="C246" s="1"/>
      <c r="D246" s="1"/>
      <c r="E246" s="1"/>
      <c r="F246" s="1"/>
      <c r="G246" s="1"/>
      <c r="H246" s="3"/>
      <c r="I246" s="3"/>
      <c r="J246" s="1"/>
      <c r="K246" s="4"/>
      <c r="L246" s="1"/>
      <c r="M246" s="1"/>
      <c r="N246" s="1"/>
      <c r="O246" s="4"/>
      <c r="P246" s="4"/>
      <c r="Q246" s="4"/>
      <c r="R246" s="4"/>
      <c r="S246" s="1"/>
    </row>
    <row r="247" spans="1:19" x14ac:dyDescent="0.25">
      <c r="A247" s="7"/>
      <c r="B247" s="1"/>
      <c r="C247" s="1"/>
      <c r="D247" s="1"/>
      <c r="E247" s="1"/>
      <c r="F247" s="1"/>
      <c r="G247" s="1"/>
      <c r="H247" s="3"/>
      <c r="I247" s="3"/>
      <c r="J247" s="1"/>
      <c r="K247" s="4"/>
      <c r="L247" s="1"/>
      <c r="M247" s="1"/>
      <c r="N247" s="1"/>
      <c r="O247" s="4"/>
      <c r="P247" s="4"/>
      <c r="Q247" s="4"/>
      <c r="R247" s="4"/>
      <c r="S247" s="1"/>
    </row>
    <row r="248" spans="1:19" x14ac:dyDescent="0.25">
      <c r="A248" s="7"/>
      <c r="B248" s="1"/>
      <c r="C248" s="1"/>
      <c r="D248" s="1"/>
      <c r="E248" s="1"/>
      <c r="F248" s="1"/>
      <c r="G248" s="1"/>
      <c r="H248" s="3"/>
      <c r="I248" s="3"/>
      <c r="J248" s="1"/>
      <c r="K248" s="4"/>
      <c r="L248" s="1"/>
      <c r="M248" s="1"/>
      <c r="N248" s="1"/>
      <c r="O248" s="4"/>
      <c r="P248" s="4"/>
      <c r="Q248" s="4"/>
      <c r="R248" s="4"/>
      <c r="S248" s="1"/>
    </row>
    <row r="249" spans="1:19" x14ac:dyDescent="0.25">
      <c r="A249" s="7"/>
      <c r="B249" s="1"/>
      <c r="C249" s="1"/>
      <c r="D249" s="1"/>
      <c r="E249" s="1"/>
      <c r="F249" s="1"/>
      <c r="G249" s="1"/>
      <c r="H249" s="3"/>
      <c r="I249" s="3"/>
      <c r="J249" s="1"/>
      <c r="K249" s="4"/>
      <c r="L249" s="1"/>
      <c r="M249" s="1"/>
      <c r="N249" s="1"/>
      <c r="O249" s="4"/>
      <c r="P249" s="4"/>
      <c r="Q249" s="4"/>
      <c r="R249" s="4"/>
      <c r="S249" s="1"/>
    </row>
    <row r="250" spans="1:19" x14ac:dyDescent="0.25">
      <c r="A250" s="7"/>
      <c r="B250" s="1"/>
      <c r="C250" s="1"/>
      <c r="D250" s="1"/>
      <c r="E250" s="1"/>
      <c r="F250" s="1"/>
      <c r="G250" s="1"/>
      <c r="H250" s="3"/>
      <c r="I250" s="3"/>
      <c r="J250" s="1"/>
      <c r="K250" s="4"/>
      <c r="L250" s="1"/>
      <c r="M250" s="1"/>
      <c r="N250" s="1"/>
      <c r="O250" s="4"/>
      <c r="P250" s="4"/>
      <c r="Q250" s="4"/>
      <c r="R250" s="4"/>
      <c r="S250" s="1"/>
    </row>
    <row r="251" spans="1:19" x14ac:dyDescent="0.25">
      <c r="A251" s="7"/>
      <c r="B251" s="1"/>
      <c r="C251" s="1"/>
      <c r="D251" s="1"/>
      <c r="E251" s="1"/>
      <c r="F251" s="1"/>
      <c r="G251" s="1"/>
      <c r="H251" s="3"/>
      <c r="I251" s="3"/>
      <c r="J251" s="1"/>
      <c r="K251" s="4"/>
      <c r="L251" s="1"/>
      <c r="M251" s="1"/>
      <c r="N251" s="1"/>
      <c r="O251" s="4"/>
      <c r="P251" s="4"/>
      <c r="Q251" s="4"/>
      <c r="R251" s="4"/>
      <c r="S251" s="1"/>
    </row>
    <row r="252" spans="1:19" x14ac:dyDescent="0.25">
      <c r="A252" s="7"/>
      <c r="B252" s="1"/>
      <c r="C252" s="1"/>
      <c r="D252" s="1"/>
      <c r="E252" s="1"/>
      <c r="F252" s="1"/>
      <c r="G252" s="1"/>
      <c r="H252" s="3"/>
      <c r="I252" s="3"/>
      <c r="J252" s="1"/>
      <c r="K252" s="4"/>
      <c r="L252" s="1"/>
      <c r="M252" s="1"/>
      <c r="N252" s="1"/>
      <c r="O252" s="4"/>
      <c r="P252" s="4"/>
      <c r="Q252" s="4"/>
      <c r="R252" s="4"/>
      <c r="S252" s="1"/>
    </row>
    <row r="253" spans="1:19" x14ac:dyDescent="0.25">
      <c r="A253" s="7"/>
      <c r="B253" s="1"/>
      <c r="C253" s="1"/>
      <c r="D253" s="2"/>
      <c r="E253" s="1"/>
      <c r="F253" s="1"/>
      <c r="G253" s="1"/>
      <c r="H253" s="3"/>
      <c r="I253" s="3"/>
      <c r="J253" s="1"/>
      <c r="K253" s="4"/>
      <c r="L253" s="1"/>
      <c r="M253" s="1"/>
      <c r="N253" s="1"/>
      <c r="O253" s="4"/>
      <c r="P253" s="4"/>
      <c r="Q253" s="4"/>
      <c r="R253" s="4"/>
      <c r="S253" s="1"/>
    </row>
    <row r="261" spans="1:19" x14ac:dyDescent="0.25">
      <c r="A261" s="1"/>
      <c r="B261" s="1"/>
      <c r="C261" s="1"/>
      <c r="D261" s="2"/>
      <c r="E261" s="1"/>
      <c r="F261" s="1"/>
      <c r="G261" s="1"/>
      <c r="H261" s="3"/>
      <c r="I261" s="3"/>
      <c r="J261" s="1"/>
      <c r="K261" s="4"/>
      <c r="L261" s="1"/>
      <c r="M261" s="1"/>
      <c r="N261" s="1"/>
      <c r="O261" s="4"/>
      <c r="P261" s="4"/>
      <c r="Q261" s="4"/>
      <c r="R261" s="4"/>
      <c r="S261" s="1"/>
    </row>
    <row r="262" spans="1:19" x14ac:dyDescent="0.25">
      <c r="A262" s="1"/>
      <c r="B262" s="1"/>
      <c r="C262" s="1"/>
      <c r="D262" s="2"/>
      <c r="E262" s="1"/>
      <c r="F262" s="1"/>
      <c r="G262" s="1"/>
      <c r="H262" s="3"/>
      <c r="I262" s="3"/>
      <c r="J262" s="1"/>
      <c r="K262" s="4"/>
      <c r="L262" s="1"/>
      <c r="M262" s="1"/>
      <c r="N262" s="1"/>
      <c r="O262" s="4"/>
      <c r="P262" s="4"/>
      <c r="Q262" s="4"/>
      <c r="R262" s="4"/>
      <c r="S262" s="1"/>
    </row>
    <row r="263" spans="1:19" x14ac:dyDescent="0.25">
      <c r="A263" s="1"/>
      <c r="B263" s="1"/>
      <c r="C263" s="1"/>
      <c r="D263" s="2"/>
      <c r="E263" s="1"/>
      <c r="F263" s="1"/>
      <c r="G263" s="1"/>
      <c r="H263" s="3"/>
      <c r="I263" s="3"/>
      <c r="J263" s="1"/>
      <c r="K263" s="4"/>
      <c r="L263" s="1"/>
      <c r="M263" s="1"/>
      <c r="N263" s="1"/>
      <c r="O263" s="4"/>
      <c r="P263" s="4"/>
      <c r="Q263" s="4"/>
      <c r="R263" s="4"/>
      <c r="S263" s="1"/>
    </row>
    <row r="264" spans="1:19" x14ac:dyDescent="0.25">
      <c r="A264" s="1"/>
      <c r="B264" s="1"/>
      <c r="C264" s="1"/>
      <c r="D264" s="2"/>
      <c r="E264" s="1"/>
      <c r="F264" s="1"/>
      <c r="G264" s="1"/>
      <c r="H264" s="3"/>
      <c r="I264" s="3"/>
      <c r="J264" s="1"/>
      <c r="K264" s="4"/>
      <c r="L264" s="1"/>
      <c r="M264" s="1"/>
      <c r="N264" s="1"/>
      <c r="O264" s="4"/>
      <c r="P264" s="4"/>
      <c r="Q264" s="4"/>
      <c r="R264" s="4"/>
      <c r="S264" s="1"/>
    </row>
    <row r="265" spans="1:19" x14ac:dyDescent="0.25">
      <c r="A265" s="1"/>
      <c r="B265" s="1"/>
      <c r="C265" s="1"/>
      <c r="D265" s="2"/>
      <c r="E265" s="1"/>
      <c r="F265" s="1"/>
      <c r="G265" s="1"/>
      <c r="H265" s="3"/>
      <c r="I265" s="3"/>
      <c r="J265" s="1"/>
      <c r="K265" s="4"/>
      <c r="L265" s="1"/>
      <c r="M265" s="1"/>
      <c r="N265" s="1"/>
      <c r="O265" s="4"/>
      <c r="P265" s="4"/>
      <c r="Q265" s="4"/>
      <c r="R265" s="4"/>
      <c r="S265" s="1"/>
    </row>
    <row r="266" spans="1:19" x14ac:dyDescent="0.25">
      <c r="A266" s="1"/>
      <c r="B266" s="1"/>
      <c r="C266" s="1"/>
      <c r="D266" s="2"/>
      <c r="E266" s="1"/>
      <c r="F266" s="1"/>
      <c r="G266" s="1"/>
      <c r="H266" s="3"/>
      <c r="I266" s="3"/>
      <c r="J266" s="1"/>
      <c r="K266" s="4"/>
      <c r="L266" s="1"/>
      <c r="M266" s="1"/>
      <c r="N266" s="1"/>
      <c r="O266" s="4"/>
      <c r="P266" s="4"/>
      <c r="Q266" s="4"/>
      <c r="R266" s="4"/>
      <c r="S266" s="1"/>
    </row>
    <row r="267" spans="1:19" x14ac:dyDescent="0.25">
      <c r="A267" s="1"/>
      <c r="B267" s="379" t="s">
        <v>0</v>
      </c>
      <c r="C267" s="379"/>
      <c r="D267" s="379"/>
      <c r="E267" s="380" t="s">
        <v>40</v>
      </c>
      <c r="F267" s="380"/>
      <c r="G267" s="380"/>
      <c r="H267" s="380"/>
      <c r="I267" s="380"/>
      <c r="J267" s="380"/>
      <c r="K267" s="5"/>
      <c r="L267" s="6"/>
      <c r="M267" s="6"/>
      <c r="N267" s="6"/>
      <c r="O267" s="4"/>
      <c r="P267" s="4"/>
      <c r="Q267" s="4"/>
      <c r="R267" s="4"/>
      <c r="S267" s="1"/>
    </row>
    <row r="268" spans="1:19" x14ac:dyDescent="0.25">
      <c r="A268" s="1"/>
      <c r="B268" s="55" t="s">
        <v>1</v>
      </c>
      <c r="C268" s="55"/>
      <c r="D268" s="55"/>
      <c r="E268" s="380" t="s">
        <v>52</v>
      </c>
      <c r="F268" s="380"/>
      <c r="G268" s="380"/>
      <c r="H268" s="380"/>
      <c r="I268" s="380"/>
      <c r="J268" s="380"/>
      <c r="K268" s="5"/>
      <c r="L268" s="6"/>
      <c r="M268" s="6"/>
      <c r="N268" s="6"/>
      <c r="O268" s="4"/>
      <c r="P268" s="4"/>
      <c r="Q268" s="4"/>
      <c r="R268" s="4"/>
      <c r="S268" s="1"/>
    </row>
    <row r="269" spans="1:19" x14ac:dyDescent="0.25">
      <c r="A269" s="7"/>
      <c r="B269" s="68" t="s">
        <v>2</v>
      </c>
      <c r="C269" s="68"/>
      <c r="D269" s="68"/>
      <c r="E269" s="381" t="s">
        <v>3</v>
      </c>
      <c r="F269" s="381"/>
      <c r="G269" s="8"/>
      <c r="H269" s="9"/>
      <c r="I269" s="10"/>
      <c r="J269" s="11"/>
      <c r="K269" s="4"/>
      <c r="L269" s="6"/>
      <c r="M269" s="6"/>
      <c r="N269" s="6"/>
      <c r="O269" s="4"/>
      <c r="P269" s="4"/>
      <c r="Q269" s="4"/>
      <c r="R269" s="4"/>
      <c r="S269" s="1"/>
    </row>
    <row r="270" spans="1:19" x14ac:dyDescent="0.25">
      <c r="A270" s="7"/>
      <c r="B270" s="68"/>
      <c r="C270" s="68"/>
      <c r="D270" s="68"/>
      <c r="E270" s="71"/>
      <c r="F270" s="71"/>
      <c r="G270" s="13"/>
      <c r="H270" s="14"/>
      <c r="I270" s="15"/>
      <c r="J270" s="16"/>
      <c r="K270" s="4"/>
      <c r="L270" s="6"/>
      <c r="M270" s="6"/>
      <c r="N270" s="6"/>
      <c r="O270" s="4"/>
      <c r="P270" s="4"/>
      <c r="Q270" s="4"/>
      <c r="R270" s="4"/>
      <c r="S270" s="1"/>
    </row>
    <row r="271" spans="1:19" ht="15.75" thickBot="1" x14ac:dyDescent="0.3">
      <c r="A271" s="7"/>
      <c r="B271" s="12"/>
      <c r="C271" s="12"/>
      <c r="D271" s="12"/>
      <c r="E271" s="12"/>
      <c r="F271" s="17"/>
      <c r="G271" s="13"/>
      <c r="H271" s="14"/>
      <c r="I271" s="15"/>
      <c r="J271" s="16"/>
      <c r="K271" s="17"/>
      <c r="L271" s="16"/>
      <c r="M271" s="16"/>
      <c r="N271" s="16"/>
      <c r="O271" s="17"/>
      <c r="P271" s="17"/>
      <c r="Q271" s="17"/>
      <c r="R271" s="17"/>
      <c r="S271" s="1"/>
    </row>
    <row r="272" spans="1:19" x14ac:dyDescent="0.25">
      <c r="A272" s="18"/>
      <c r="B272" s="382" t="s">
        <v>25</v>
      </c>
      <c r="C272" s="374" t="s">
        <v>4</v>
      </c>
      <c r="D272" s="374"/>
      <c r="E272" s="374" t="s">
        <v>26</v>
      </c>
      <c r="F272" s="374" t="s">
        <v>27</v>
      </c>
      <c r="G272" s="374" t="s">
        <v>5</v>
      </c>
      <c r="H272" s="385" t="s">
        <v>38</v>
      </c>
      <c r="I272" s="374" t="s">
        <v>6</v>
      </c>
      <c r="J272" s="374"/>
      <c r="K272" s="374"/>
      <c r="L272" s="374"/>
      <c r="M272" s="374"/>
      <c r="N272" s="374" t="s">
        <v>7</v>
      </c>
      <c r="O272" s="374"/>
      <c r="P272" s="374" t="s">
        <v>8</v>
      </c>
      <c r="Q272" s="374"/>
      <c r="R272" s="374" t="s">
        <v>9</v>
      </c>
      <c r="S272" s="375"/>
    </row>
    <row r="273" spans="1:19" x14ac:dyDescent="0.25">
      <c r="A273" s="18"/>
      <c r="B273" s="383"/>
      <c r="C273" s="376" t="s">
        <v>10</v>
      </c>
      <c r="D273" s="376" t="s">
        <v>11</v>
      </c>
      <c r="E273" s="376"/>
      <c r="F273" s="376"/>
      <c r="G273" s="376"/>
      <c r="H273" s="386"/>
      <c r="I273" s="376" t="s">
        <v>12</v>
      </c>
      <c r="J273" s="376"/>
      <c r="K273" s="376" t="s">
        <v>13</v>
      </c>
      <c r="L273" s="376"/>
      <c r="M273" s="376"/>
      <c r="N273" s="376" t="s">
        <v>14</v>
      </c>
      <c r="O273" s="376"/>
      <c r="P273" s="376" t="s">
        <v>14</v>
      </c>
      <c r="Q273" s="376"/>
      <c r="R273" s="376"/>
      <c r="S273" s="377"/>
    </row>
    <row r="274" spans="1:19" ht="34.5" thickBot="1" x14ac:dyDescent="0.3">
      <c r="A274" s="18"/>
      <c r="B274" s="388"/>
      <c r="C274" s="389"/>
      <c r="D274" s="389"/>
      <c r="E274" s="389"/>
      <c r="F274" s="389"/>
      <c r="G274" s="389"/>
      <c r="H274" s="390"/>
      <c r="I274" s="56" t="s">
        <v>19</v>
      </c>
      <c r="J274" s="57" t="s">
        <v>16</v>
      </c>
      <c r="K274" s="57" t="s">
        <v>28</v>
      </c>
      <c r="L274" s="57" t="s">
        <v>15</v>
      </c>
      <c r="M274" s="58" t="s">
        <v>17</v>
      </c>
      <c r="N274" s="57" t="s">
        <v>18</v>
      </c>
      <c r="O274" s="57" t="s">
        <v>17</v>
      </c>
      <c r="P274" s="57" t="s">
        <v>19</v>
      </c>
      <c r="Q274" s="57" t="s">
        <v>16</v>
      </c>
      <c r="R274" s="57" t="s">
        <v>20</v>
      </c>
      <c r="S274" s="59" t="s">
        <v>21</v>
      </c>
    </row>
    <row r="275" spans="1:19" ht="15.75" thickBot="1" x14ac:dyDescent="0.3">
      <c r="A275" s="18"/>
      <c r="B275" s="72"/>
      <c r="C275" s="73">
        <v>503001</v>
      </c>
      <c r="D275" s="73" t="s">
        <v>53</v>
      </c>
      <c r="E275" s="73" t="s">
        <v>23</v>
      </c>
      <c r="F275" s="73" t="s">
        <v>23</v>
      </c>
      <c r="G275" s="73" t="s">
        <v>23</v>
      </c>
      <c r="H275" s="74">
        <v>1500000</v>
      </c>
      <c r="I275" s="75">
        <v>0</v>
      </c>
      <c r="J275" s="75">
        <v>0</v>
      </c>
      <c r="K275" s="73" t="s">
        <v>23</v>
      </c>
      <c r="L275" s="73">
        <v>0</v>
      </c>
      <c r="M275" s="95">
        <v>0</v>
      </c>
      <c r="N275" s="67">
        <f>(I275*100)/H275</f>
        <v>0</v>
      </c>
      <c r="O275" s="67">
        <f>(J275*100)/H275</f>
        <v>0</v>
      </c>
      <c r="P275" s="73" t="s">
        <v>23</v>
      </c>
      <c r="Q275" s="73" t="s">
        <v>23</v>
      </c>
      <c r="R275" s="73" t="s">
        <v>23</v>
      </c>
      <c r="S275" s="76" t="s">
        <v>23</v>
      </c>
    </row>
    <row r="276" spans="1:19" ht="15.75" thickBot="1" x14ac:dyDescent="0.3">
      <c r="A276" s="38"/>
      <c r="B276" s="37"/>
      <c r="C276" s="37"/>
      <c r="D276" s="37"/>
      <c r="E276" s="38"/>
      <c r="F276" s="38"/>
      <c r="G276" s="41" t="s">
        <v>32</v>
      </c>
      <c r="H276" s="34">
        <f>SUM(H275:H275)</f>
        <v>1500000</v>
      </c>
      <c r="I276" s="78">
        <f>SUM(I275:I275)</f>
        <v>0</v>
      </c>
      <c r="J276" s="35">
        <f>SUM(J275:J275)</f>
        <v>0</v>
      </c>
      <c r="K276" s="73" t="s">
        <v>23</v>
      </c>
      <c r="L276" s="80">
        <v>0</v>
      </c>
      <c r="M276" s="91">
        <v>0</v>
      </c>
      <c r="N276" s="38"/>
      <c r="O276" s="38"/>
      <c r="P276" s="38"/>
      <c r="Q276" s="38"/>
      <c r="R276" s="38"/>
      <c r="S276" s="38"/>
    </row>
    <row r="277" spans="1:19" x14ac:dyDescent="0.25">
      <c r="A277" s="38"/>
      <c r="B277" s="37"/>
      <c r="C277" s="37"/>
      <c r="D277" s="37"/>
      <c r="E277" s="38"/>
      <c r="F277" s="38"/>
      <c r="G277" s="41"/>
      <c r="H277" s="39"/>
      <c r="I277" s="81"/>
      <c r="J277" s="39"/>
      <c r="K277" s="38"/>
      <c r="L277" s="96"/>
      <c r="M277" s="97"/>
      <c r="N277" s="38"/>
      <c r="O277" s="38"/>
      <c r="P277" s="38"/>
      <c r="Q277" s="38"/>
      <c r="R277" s="38"/>
      <c r="S277" s="38"/>
    </row>
    <row r="278" spans="1:19" x14ac:dyDescent="0.25">
      <c r="A278" s="38"/>
      <c r="B278" s="37"/>
      <c r="C278" s="37"/>
      <c r="D278" s="37"/>
      <c r="E278" s="38"/>
      <c r="F278" s="38"/>
      <c r="G278" s="41"/>
      <c r="H278" s="39"/>
      <c r="I278" s="81"/>
      <c r="J278" s="39"/>
      <c r="K278" s="38"/>
      <c r="L278" s="96"/>
      <c r="M278" s="97"/>
      <c r="N278" s="38"/>
      <c r="O278" s="38"/>
      <c r="P278" s="38"/>
      <c r="Q278" s="38"/>
      <c r="R278" s="38"/>
      <c r="S278" s="38"/>
    </row>
    <row r="279" spans="1:19" x14ac:dyDescent="0.25">
      <c r="A279" s="7"/>
      <c r="B279" s="1"/>
      <c r="C279" s="1"/>
      <c r="D279" s="1"/>
      <c r="E279" s="1"/>
      <c r="F279" s="1"/>
      <c r="G279" s="1"/>
      <c r="H279" s="3"/>
      <c r="I279" s="3"/>
      <c r="J279" s="1"/>
      <c r="K279" s="4"/>
      <c r="L279" s="1"/>
      <c r="M279" s="1"/>
      <c r="N279" s="1"/>
      <c r="O279" s="4"/>
      <c r="P279" s="4"/>
      <c r="Q279" s="4"/>
      <c r="R279" s="4"/>
      <c r="S279" s="63"/>
    </row>
    <row r="280" spans="1:19" x14ac:dyDescent="0.25">
      <c r="A280" s="7"/>
      <c r="B280" s="1"/>
      <c r="C280" s="1"/>
      <c r="D280" s="1"/>
      <c r="E280" s="1"/>
      <c r="F280" s="1"/>
      <c r="G280" s="1"/>
      <c r="H280" s="3"/>
      <c r="I280" s="3"/>
      <c r="J280" s="1"/>
      <c r="K280" s="4"/>
      <c r="L280" s="1"/>
      <c r="M280" s="1"/>
      <c r="N280" s="1"/>
      <c r="O280" s="4"/>
      <c r="P280" s="4"/>
      <c r="Q280" s="4"/>
      <c r="R280" s="4"/>
      <c r="S280" s="1"/>
    </row>
    <row r="281" spans="1:19" x14ac:dyDescent="0.25">
      <c r="A281" s="7"/>
      <c r="B281" s="1"/>
      <c r="C281" s="1"/>
      <c r="D281" s="1"/>
      <c r="E281" s="1"/>
      <c r="F281" s="1"/>
      <c r="G281" s="1"/>
      <c r="H281" s="3"/>
      <c r="I281" s="3"/>
      <c r="J281" s="1"/>
      <c r="K281" s="4"/>
      <c r="L281" s="1"/>
      <c r="M281" s="1"/>
      <c r="N281" s="1"/>
      <c r="O281" s="4"/>
      <c r="P281" s="4"/>
      <c r="Q281" s="4"/>
      <c r="R281" s="4"/>
      <c r="S281" s="1"/>
    </row>
    <row r="282" spans="1:19" x14ac:dyDescent="0.25">
      <c r="A282" s="7"/>
      <c r="B282" s="1"/>
      <c r="C282" s="1"/>
      <c r="D282" s="1"/>
      <c r="E282" s="1"/>
      <c r="F282" s="1"/>
      <c r="G282" s="1"/>
      <c r="H282" s="3"/>
      <c r="I282" s="3"/>
      <c r="J282" s="1"/>
      <c r="K282" s="4"/>
      <c r="L282" s="1"/>
      <c r="M282" s="1"/>
      <c r="N282" s="1"/>
      <c r="O282" s="4"/>
      <c r="P282" s="4"/>
      <c r="Q282" s="4"/>
      <c r="R282" s="4"/>
      <c r="S282" s="1"/>
    </row>
    <row r="283" spans="1:19" x14ac:dyDescent="0.25">
      <c r="A283" s="7"/>
      <c r="B283" s="1"/>
      <c r="C283" s="1"/>
      <c r="D283" s="1"/>
      <c r="E283" s="1"/>
      <c r="F283" s="1"/>
      <c r="G283" s="1"/>
      <c r="H283" s="3"/>
      <c r="I283" s="3"/>
      <c r="J283" s="1"/>
      <c r="K283" s="4"/>
      <c r="L283" s="1"/>
      <c r="M283" s="1"/>
      <c r="N283" s="1"/>
      <c r="O283" s="4"/>
      <c r="P283" s="4"/>
      <c r="Q283" s="4"/>
      <c r="R283" s="4"/>
      <c r="S283" s="1"/>
    </row>
    <row r="284" spans="1:19" x14ac:dyDescent="0.25">
      <c r="A284" s="7"/>
      <c r="B284" s="1"/>
      <c r="C284" s="1"/>
      <c r="D284" s="1"/>
      <c r="E284" s="1"/>
      <c r="F284" s="1"/>
      <c r="G284" s="1"/>
      <c r="H284" s="3"/>
      <c r="I284" s="3"/>
      <c r="J284" s="1"/>
      <c r="K284" s="4"/>
      <c r="L284" s="1"/>
      <c r="M284" s="1"/>
      <c r="N284" s="1"/>
      <c r="O284" s="4"/>
      <c r="P284" s="4"/>
      <c r="Q284" s="4"/>
      <c r="R284" s="4"/>
      <c r="S284" s="1"/>
    </row>
    <row r="285" spans="1:19" x14ac:dyDescent="0.25">
      <c r="A285" s="7"/>
      <c r="B285" s="1"/>
      <c r="C285" s="1"/>
      <c r="D285" s="1"/>
      <c r="E285" s="1"/>
      <c r="F285" s="1"/>
      <c r="G285" s="1"/>
      <c r="H285" s="3"/>
      <c r="I285" s="3"/>
      <c r="J285" s="1"/>
      <c r="K285" s="4"/>
      <c r="L285" s="1"/>
      <c r="M285" s="1"/>
      <c r="N285" s="1"/>
      <c r="O285" s="4"/>
      <c r="P285" s="4"/>
      <c r="Q285" s="4"/>
      <c r="R285" s="4"/>
      <c r="S285" s="1"/>
    </row>
    <row r="286" spans="1:19" x14ac:dyDescent="0.25">
      <c r="A286" s="7"/>
      <c r="B286" s="1"/>
      <c r="C286" s="1"/>
      <c r="D286" s="1"/>
      <c r="E286" s="1"/>
      <c r="F286" s="1"/>
      <c r="G286" s="1"/>
      <c r="H286" s="3"/>
      <c r="I286" s="3"/>
      <c r="J286" s="1"/>
      <c r="K286" s="4"/>
      <c r="L286" s="1"/>
      <c r="M286" s="1"/>
      <c r="N286" s="1"/>
      <c r="O286" s="4"/>
      <c r="P286" s="4"/>
      <c r="Q286" s="4"/>
      <c r="R286" s="4"/>
      <c r="S286" s="1"/>
    </row>
    <row r="287" spans="1:19" x14ac:dyDescent="0.25">
      <c r="A287" s="7"/>
      <c r="B287" s="1"/>
      <c r="C287" s="1"/>
      <c r="D287" s="1"/>
      <c r="E287" s="1"/>
      <c r="F287" s="1"/>
      <c r="G287" s="1"/>
      <c r="H287" s="3"/>
      <c r="I287" s="3"/>
      <c r="J287" s="1"/>
      <c r="K287" s="4"/>
      <c r="L287" s="1"/>
      <c r="M287" s="1"/>
      <c r="N287" s="1"/>
      <c r="O287" s="4"/>
      <c r="P287" s="4"/>
      <c r="Q287" s="4"/>
      <c r="R287" s="4"/>
      <c r="S287" s="1"/>
    </row>
    <row r="288" spans="1:19" x14ac:dyDescent="0.25">
      <c r="A288" s="7"/>
      <c r="B288" s="1"/>
      <c r="C288" s="1"/>
      <c r="D288" s="1"/>
      <c r="E288" s="1"/>
      <c r="F288" s="1"/>
      <c r="G288" s="1"/>
      <c r="H288" s="3"/>
      <c r="I288" s="3"/>
      <c r="J288" s="1"/>
      <c r="K288" s="4"/>
      <c r="L288" s="1"/>
      <c r="M288" s="1"/>
      <c r="N288" s="1"/>
      <c r="O288" s="4"/>
      <c r="P288" s="4"/>
      <c r="Q288" s="4"/>
      <c r="R288" s="4"/>
      <c r="S288" s="1"/>
    </row>
    <row r="289" spans="1:19" x14ac:dyDescent="0.25">
      <c r="A289" s="7"/>
      <c r="B289" s="1"/>
      <c r="C289" s="1"/>
      <c r="D289" s="1"/>
      <c r="E289" s="1"/>
      <c r="F289" s="1"/>
      <c r="G289" s="1"/>
      <c r="H289" s="3"/>
      <c r="I289" s="3"/>
      <c r="J289" s="1"/>
      <c r="K289" s="4"/>
      <c r="L289" s="1"/>
      <c r="M289" s="1"/>
      <c r="N289" s="1"/>
      <c r="O289" s="4"/>
      <c r="P289" s="4"/>
      <c r="Q289" s="4"/>
      <c r="R289" s="4"/>
      <c r="S289" s="1"/>
    </row>
    <row r="290" spans="1:19" x14ac:dyDescent="0.25">
      <c r="A290" s="7"/>
      <c r="B290" s="1"/>
      <c r="C290" s="1"/>
      <c r="D290" s="2"/>
      <c r="E290" s="1"/>
      <c r="F290" s="1"/>
      <c r="G290" s="1"/>
      <c r="H290" s="3"/>
      <c r="I290" s="3"/>
      <c r="J290" s="1"/>
      <c r="K290" s="4"/>
      <c r="L290" s="1"/>
      <c r="M290" s="1"/>
      <c r="N290" s="1"/>
      <c r="O290" s="4"/>
      <c r="P290" s="4"/>
      <c r="Q290" s="4"/>
      <c r="R290" s="4"/>
      <c r="S290" s="1"/>
    </row>
    <row r="296" spans="1:19" x14ac:dyDescent="0.25">
      <c r="A296" s="1"/>
      <c r="B296" s="1"/>
      <c r="C296" s="1"/>
      <c r="D296" s="2"/>
      <c r="E296" s="1"/>
      <c r="F296" s="1"/>
      <c r="G296" s="1"/>
      <c r="H296" s="3"/>
      <c r="I296" s="3"/>
      <c r="J296" s="1"/>
      <c r="K296" s="4"/>
      <c r="L296" s="1"/>
      <c r="M296" s="1"/>
      <c r="N296" s="1"/>
      <c r="O296" s="4"/>
      <c r="P296" s="4"/>
      <c r="Q296" s="4"/>
      <c r="R296" s="4"/>
      <c r="S296" s="1"/>
    </row>
    <row r="297" spans="1:19" x14ac:dyDescent="0.25">
      <c r="A297" s="1"/>
      <c r="B297" s="1"/>
      <c r="C297" s="1"/>
      <c r="D297" s="2"/>
      <c r="E297" s="1"/>
      <c r="F297" s="1"/>
      <c r="G297" s="1"/>
      <c r="H297" s="3"/>
      <c r="I297" s="3"/>
      <c r="J297" s="1"/>
      <c r="K297" s="4"/>
      <c r="L297" s="1"/>
      <c r="M297" s="1"/>
      <c r="N297" s="1"/>
      <c r="O297" s="4"/>
      <c r="P297" s="4"/>
      <c r="Q297" s="4"/>
      <c r="R297" s="4"/>
      <c r="S297" s="1"/>
    </row>
    <row r="298" spans="1:19" x14ac:dyDescent="0.25">
      <c r="A298" s="1"/>
      <c r="B298" s="1"/>
      <c r="C298" s="1"/>
      <c r="D298" s="2"/>
      <c r="E298" s="1"/>
      <c r="F298" s="1"/>
      <c r="G298" s="1"/>
      <c r="H298" s="3"/>
      <c r="I298" s="3"/>
      <c r="J298" s="1"/>
      <c r="K298" s="4"/>
      <c r="L298" s="1"/>
      <c r="M298" s="1"/>
      <c r="N298" s="1"/>
      <c r="O298" s="4"/>
      <c r="P298" s="4"/>
      <c r="Q298" s="4"/>
      <c r="R298" s="4"/>
      <c r="S298" s="1"/>
    </row>
    <row r="299" spans="1:19" x14ac:dyDescent="0.25">
      <c r="A299" s="1"/>
      <c r="B299" s="1"/>
      <c r="C299" s="1"/>
      <c r="D299" s="2"/>
      <c r="E299" s="1"/>
      <c r="F299" s="1"/>
      <c r="G299" s="1"/>
      <c r="H299" s="3"/>
      <c r="I299" s="3"/>
      <c r="J299" s="1"/>
      <c r="K299" s="4"/>
      <c r="L299" s="1"/>
      <c r="M299" s="1"/>
      <c r="N299" s="1"/>
      <c r="O299" s="4"/>
      <c r="P299" s="4"/>
      <c r="Q299" s="4"/>
      <c r="R299" s="4"/>
      <c r="S299" s="1"/>
    </row>
    <row r="300" spans="1:19" x14ac:dyDescent="0.25">
      <c r="A300" s="1"/>
      <c r="B300" s="1"/>
      <c r="C300" s="1"/>
      <c r="D300" s="2"/>
      <c r="E300" s="1"/>
      <c r="F300" s="1"/>
      <c r="G300" s="1"/>
      <c r="H300" s="3"/>
      <c r="I300" s="3"/>
      <c r="J300" s="1"/>
      <c r="K300" s="4"/>
      <c r="L300" s="1"/>
      <c r="M300" s="1"/>
      <c r="N300" s="1"/>
      <c r="O300" s="4"/>
      <c r="P300" s="4"/>
      <c r="Q300" s="4"/>
      <c r="R300" s="4"/>
      <c r="S300" s="1"/>
    </row>
    <row r="301" spans="1:19" x14ac:dyDescent="0.25">
      <c r="A301" s="1"/>
      <c r="B301" s="1"/>
      <c r="C301" s="1"/>
      <c r="D301" s="2"/>
      <c r="E301" s="1"/>
      <c r="F301" s="1"/>
      <c r="G301" s="1"/>
      <c r="H301" s="3"/>
      <c r="I301" s="3"/>
      <c r="J301" s="1"/>
      <c r="K301" s="4"/>
      <c r="L301" s="1"/>
      <c r="M301" s="1"/>
      <c r="N301" s="1"/>
      <c r="O301" s="4"/>
      <c r="P301" s="4"/>
      <c r="Q301" s="4"/>
      <c r="R301" s="4"/>
      <c r="S301" s="1"/>
    </row>
    <row r="302" spans="1:19" x14ac:dyDescent="0.25">
      <c r="A302" s="1"/>
      <c r="B302" s="379" t="s">
        <v>0</v>
      </c>
      <c r="C302" s="379"/>
      <c r="D302" s="379"/>
      <c r="E302" s="380" t="s">
        <v>40</v>
      </c>
      <c r="F302" s="380"/>
      <c r="G302" s="380"/>
      <c r="H302" s="380"/>
      <c r="I302" s="380"/>
      <c r="J302" s="380"/>
      <c r="K302" s="5"/>
      <c r="L302" s="6"/>
      <c r="M302" s="6"/>
      <c r="N302" s="6"/>
      <c r="O302" s="4"/>
      <c r="P302" s="4"/>
      <c r="Q302" s="4"/>
      <c r="R302" s="4"/>
      <c r="S302" s="1"/>
    </row>
    <row r="303" spans="1:19" x14ac:dyDescent="0.25">
      <c r="A303" s="1"/>
      <c r="B303" s="55" t="s">
        <v>1</v>
      </c>
      <c r="C303" s="55"/>
      <c r="D303" s="55"/>
      <c r="E303" s="380" t="s">
        <v>54</v>
      </c>
      <c r="F303" s="380"/>
      <c r="G303" s="380"/>
      <c r="H303" s="380"/>
      <c r="I303" s="380"/>
      <c r="J303" s="380"/>
      <c r="K303" s="5"/>
      <c r="L303" s="6"/>
      <c r="M303" s="6"/>
      <c r="N303" s="6"/>
      <c r="O303" s="4"/>
      <c r="P303" s="4"/>
      <c r="Q303" s="4"/>
      <c r="R303" s="4"/>
      <c r="S303" s="1"/>
    </row>
    <row r="304" spans="1:19" x14ac:dyDescent="0.25">
      <c r="A304" s="7"/>
      <c r="B304" s="68" t="s">
        <v>2</v>
      </c>
      <c r="C304" s="68"/>
      <c r="D304" s="68"/>
      <c r="E304" s="381" t="s">
        <v>3</v>
      </c>
      <c r="F304" s="381"/>
      <c r="G304" s="8"/>
      <c r="H304" s="9"/>
      <c r="I304" s="10"/>
      <c r="J304" s="11"/>
      <c r="K304" s="4"/>
      <c r="L304" s="6"/>
      <c r="M304" s="6"/>
      <c r="N304" s="6"/>
      <c r="O304" s="4"/>
      <c r="P304" s="4"/>
      <c r="Q304" s="4"/>
      <c r="R304" s="4"/>
      <c r="S304" s="1"/>
    </row>
    <row r="305" spans="1:19" x14ac:dyDescent="0.25">
      <c r="A305" s="7"/>
      <c r="B305" s="68"/>
      <c r="C305" s="68"/>
      <c r="D305" s="68"/>
      <c r="E305" s="71"/>
      <c r="F305" s="71"/>
      <c r="G305" s="13"/>
      <c r="H305" s="14"/>
      <c r="I305" s="15"/>
      <c r="J305" s="16"/>
      <c r="K305" s="4"/>
      <c r="L305" s="6"/>
      <c r="M305" s="6"/>
      <c r="N305" s="6"/>
      <c r="O305" s="4"/>
      <c r="P305" s="4"/>
      <c r="Q305" s="4"/>
      <c r="R305" s="4"/>
      <c r="S305" s="1"/>
    </row>
    <row r="306" spans="1:19" ht="15.75" thickBot="1" x14ac:dyDescent="0.3">
      <c r="A306" s="7"/>
      <c r="B306" s="12"/>
      <c r="C306" s="12"/>
      <c r="D306" s="12"/>
      <c r="E306" s="12"/>
      <c r="F306" s="17"/>
      <c r="G306" s="13"/>
      <c r="H306" s="14"/>
      <c r="I306" s="15"/>
      <c r="J306" s="16"/>
      <c r="K306" s="17"/>
      <c r="L306" s="16"/>
      <c r="M306" s="16"/>
      <c r="N306" s="16"/>
      <c r="O306" s="17"/>
      <c r="P306" s="17"/>
      <c r="Q306" s="17"/>
      <c r="R306" s="17"/>
      <c r="S306" s="1"/>
    </row>
    <row r="307" spans="1:19" x14ac:dyDescent="0.25">
      <c r="A307" s="18"/>
      <c r="B307" s="382" t="s">
        <v>25</v>
      </c>
      <c r="C307" s="374" t="s">
        <v>4</v>
      </c>
      <c r="D307" s="374"/>
      <c r="E307" s="374" t="s">
        <v>26</v>
      </c>
      <c r="F307" s="374" t="s">
        <v>27</v>
      </c>
      <c r="G307" s="374" t="s">
        <v>5</v>
      </c>
      <c r="H307" s="385" t="s">
        <v>38</v>
      </c>
      <c r="I307" s="374" t="s">
        <v>6</v>
      </c>
      <c r="J307" s="374"/>
      <c r="K307" s="374"/>
      <c r="L307" s="374"/>
      <c r="M307" s="374"/>
      <c r="N307" s="374" t="s">
        <v>7</v>
      </c>
      <c r="O307" s="374"/>
      <c r="P307" s="374" t="s">
        <v>8</v>
      </c>
      <c r="Q307" s="374"/>
      <c r="R307" s="374" t="s">
        <v>9</v>
      </c>
      <c r="S307" s="375"/>
    </row>
    <row r="308" spans="1:19" x14ac:dyDescent="0.25">
      <c r="A308" s="18"/>
      <c r="B308" s="383"/>
      <c r="C308" s="376" t="s">
        <v>10</v>
      </c>
      <c r="D308" s="376" t="s">
        <v>11</v>
      </c>
      <c r="E308" s="376"/>
      <c r="F308" s="376"/>
      <c r="G308" s="376"/>
      <c r="H308" s="386"/>
      <c r="I308" s="376" t="s">
        <v>12</v>
      </c>
      <c r="J308" s="376"/>
      <c r="K308" s="376" t="s">
        <v>13</v>
      </c>
      <c r="L308" s="376"/>
      <c r="M308" s="376"/>
      <c r="N308" s="376" t="s">
        <v>14</v>
      </c>
      <c r="O308" s="376"/>
      <c r="P308" s="376" t="s">
        <v>14</v>
      </c>
      <c r="Q308" s="376"/>
      <c r="R308" s="376"/>
      <c r="S308" s="377"/>
    </row>
    <row r="309" spans="1:19" ht="34.5" thickBot="1" x14ac:dyDescent="0.3">
      <c r="A309" s="18"/>
      <c r="B309" s="388"/>
      <c r="C309" s="389"/>
      <c r="D309" s="389"/>
      <c r="E309" s="389"/>
      <c r="F309" s="389"/>
      <c r="G309" s="389"/>
      <c r="H309" s="390"/>
      <c r="I309" s="56" t="s">
        <v>19</v>
      </c>
      <c r="J309" s="57" t="s">
        <v>16</v>
      </c>
      <c r="K309" s="57" t="s">
        <v>28</v>
      </c>
      <c r="L309" s="57" t="s">
        <v>15</v>
      </c>
      <c r="M309" s="58" t="s">
        <v>17</v>
      </c>
      <c r="N309" s="57" t="s">
        <v>18</v>
      </c>
      <c r="O309" s="57" t="s">
        <v>17</v>
      </c>
      <c r="P309" s="57" t="s">
        <v>19</v>
      </c>
      <c r="Q309" s="57" t="s">
        <v>16</v>
      </c>
      <c r="R309" s="57" t="s">
        <v>20</v>
      </c>
      <c r="S309" s="59" t="s">
        <v>21</v>
      </c>
    </row>
    <row r="310" spans="1:19" ht="45.75" thickBot="1" x14ac:dyDescent="0.3">
      <c r="A310" s="18"/>
      <c r="B310" s="72"/>
      <c r="C310" s="73">
        <v>504001</v>
      </c>
      <c r="D310" s="73" t="s">
        <v>55</v>
      </c>
      <c r="E310" s="73" t="s">
        <v>22</v>
      </c>
      <c r="F310" s="73" t="s">
        <v>56</v>
      </c>
      <c r="G310" s="73" t="s">
        <v>57</v>
      </c>
      <c r="H310" s="74">
        <v>1547440</v>
      </c>
      <c r="I310" s="75">
        <v>464232</v>
      </c>
      <c r="J310" s="75">
        <v>464232</v>
      </c>
      <c r="K310" s="73" t="s">
        <v>23</v>
      </c>
      <c r="L310" s="73">
        <v>0</v>
      </c>
      <c r="M310" s="95">
        <v>0</v>
      </c>
      <c r="N310" s="67">
        <f>(I310*100)/H310</f>
        <v>30</v>
      </c>
      <c r="O310" s="67">
        <f>(J310*100)/H310</f>
        <v>30</v>
      </c>
      <c r="P310" s="73">
        <v>0</v>
      </c>
      <c r="Q310" s="73">
        <v>0</v>
      </c>
      <c r="R310" s="73"/>
      <c r="S310" s="76" t="s">
        <v>24</v>
      </c>
    </row>
    <row r="311" spans="1:19" ht="15.75" thickBot="1" x14ac:dyDescent="0.3">
      <c r="A311" s="38"/>
      <c r="B311" s="37"/>
      <c r="C311" s="37"/>
      <c r="D311" s="37"/>
      <c r="E311" s="38"/>
      <c r="F311" s="38"/>
      <c r="G311" s="41" t="s">
        <v>32</v>
      </c>
      <c r="H311" s="34">
        <f>SUM(H310:H310)</f>
        <v>1547440</v>
      </c>
      <c r="I311" s="78">
        <f>SUM(I310:I310)</f>
        <v>464232</v>
      </c>
      <c r="J311" s="35">
        <f>SUM(J310:J310)</f>
        <v>464232</v>
      </c>
      <c r="K311" s="73" t="s">
        <v>23</v>
      </c>
      <c r="L311" s="80">
        <v>0</v>
      </c>
      <c r="M311" s="91">
        <v>0</v>
      </c>
      <c r="N311" s="38"/>
      <c r="O311" s="38"/>
      <c r="P311" s="38"/>
      <c r="Q311" s="38"/>
      <c r="R311" s="38"/>
      <c r="S311" s="38"/>
    </row>
    <row r="312" spans="1:19" x14ac:dyDescent="0.25">
      <c r="A312" s="38"/>
      <c r="B312" s="37"/>
      <c r="C312" s="37"/>
      <c r="D312" s="37"/>
      <c r="E312" s="38"/>
      <c r="F312" s="38"/>
      <c r="G312" s="41"/>
      <c r="H312" s="39"/>
      <c r="I312" s="81"/>
      <c r="J312" s="39"/>
      <c r="K312" s="38"/>
      <c r="L312" s="96"/>
      <c r="M312" s="97"/>
      <c r="N312" s="38"/>
      <c r="O312" s="38"/>
      <c r="P312" s="38"/>
      <c r="Q312" s="38"/>
      <c r="R312" s="38"/>
      <c r="S312" s="38"/>
    </row>
    <row r="313" spans="1:19" x14ac:dyDescent="0.25">
      <c r="A313" s="38"/>
      <c r="B313" s="37"/>
      <c r="C313" s="37"/>
      <c r="D313" s="37"/>
      <c r="E313" s="38"/>
      <c r="F313" s="38"/>
      <c r="G313" s="41"/>
      <c r="H313" s="39"/>
      <c r="I313" s="81"/>
      <c r="J313" s="39"/>
      <c r="K313" s="38"/>
      <c r="L313" s="96"/>
      <c r="M313" s="97"/>
      <c r="N313" s="38"/>
      <c r="O313" s="38"/>
      <c r="P313" s="38"/>
      <c r="Q313" s="38"/>
      <c r="R313" s="38"/>
      <c r="S313" s="38"/>
    </row>
    <row r="314" spans="1:19" x14ac:dyDescent="0.25">
      <c r="A314" s="7"/>
      <c r="B314" s="1"/>
      <c r="C314" s="1"/>
      <c r="D314" s="1"/>
      <c r="E314" s="1"/>
      <c r="F314" s="1"/>
      <c r="G314" s="1"/>
      <c r="H314" s="3"/>
      <c r="I314" s="3"/>
      <c r="J314" s="1"/>
      <c r="K314" s="4"/>
      <c r="L314" s="1"/>
      <c r="M314" s="1"/>
      <c r="N314" s="1"/>
      <c r="O314" s="4"/>
      <c r="P314" s="4"/>
      <c r="Q314" s="4"/>
      <c r="R314" s="4"/>
      <c r="S314" s="63"/>
    </row>
    <row r="315" spans="1:19" x14ac:dyDescent="0.25">
      <c r="A315" s="7"/>
      <c r="B315" s="1"/>
      <c r="C315" s="1"/>
      <c r="D315" s="1"/>
      <c r="E315" s="1"/>
      <c r="F315" s="1"/>
      <c r="G315" s="1"/>
      <c r="H315" s="3"/>
      <c r="I315" s="3"/>
      <c r="J315" s="1"/>
      <c r="K315" s="4"/>
      <c r="L315" s="1"/>
      <c r="M315" s="1"/>
      <c r="N315" s="1"/>
      <c r="O315" s="4"/>
      <c r="P315" s="4"/>
      <c r="Q315" s="4"/>
      <c r="R315" s="4"/>
      <c r="S315" s="1"/>
    </row>
    <row r="316" spans="1:19" x14ac:dyDescent="0.25">
      <c r="A316" s="7"/>
      <c r="B316" s="1"/>
      <c r="C316" s="1"/>
      <c r="D316" s="1"/>
      <c r="E316" s="1"/>
      <c r="F316" s="1"/>
      <c r="G316" s="1"/>
      <c r="H316" s="3"/>
      <c r="I316" s="3"/>
      <c r="J316" s="1"/>
      <c r="K316" s="4"/>
      <c r="L316" s="1"/>
      <c r="M316" s="1"/>
      <c r="N316" s="1"/>
      <c r="O316" s="4"/>
      <c r="P316" s="4"/>
      <c r="Q316" s="4"/>
      <c r="R316" s="4"/>
      <c r="S316" s="1"/>
    </row>
    <row r="317" spans="1:19" x14ac:dyDescent="0.25">
      <c r="A317" s="7"/>
      <c r="B317" s="1"/>
      <c r="C317" s="1"/>
      <c r="D317" s="1"/>
      <c r="E317" s="1"/>
      <c r="F317" s="1"/>
      <c r="G317" s="1"/>
      <c r="H317" s="3"/>
      <c r="I317" s="3"/>
      <c r="J317" s="1"/>
      <c r="K317" s="4"/>
      <c r="L317" s="1"/>
      <c r="M317" s="1"/>
      <c r="N317" s="1"/>
      <c r="O317" s="4"/>
      <c r="P317" s="4"/>
      <c r="Q317" s="4"/>
      <c r="R317" s="4"/>
      <c r="S317" s="1"/>
    </row>
    <row r="318" spans="1:19" x14ac:dyDescent="0.25">
      <c r="A318" s="7"/>
      <c r="B318" s="1"/>
      <c r="C318" s="1"/>
      <c r="D318" s="1"/>
      <c r="E318" s="1"/>
      <c r="F318" s="1"/>
      <c r="G318" s="1"/>
      <c r="H318" s="3"/>
      <c r="I318" s="3"/>
      <c r="J318" s="1"/>
      <c r="K318" s="4"/>
      <c r="L318" s="1"/>
      <c r="M318" s="1"/>
      <c r="N318" s="1"/>
      <c r="O318" s="4"/>
      <c r="P318" s="4"/>
      <c r="Q318" s="4"/>
      <c r="R318" s="4"/>
      <c r="S318" s="1"/>
    </row>
    <row r="319" spans="1:19" x14ac:dyDescent="0.25">
      <c r="A319" s="7"/>
      <c r="B319" s="1"/>
      <c r="C319" s="1"/>
      <c r="D319" s="1"/>
      <c r="E319" s="1"/>
      <c r="F319" s="1"/>
      <c r="G319" s="1"/>
      <c r="H319" s="3"/>
      <c r="I319" s="3"/>
      <c r="J319" s="1"/>
      <c r="K319" s="4"/>
      <c r="L319" s="1"/>
      <c r="M319" s="1"/>
      <c r="N319" s="1"/>
      <c r="O319" s="4"/>
      <c r="P319" s="4"/>
      <c r="Q319" s="4"/>
      <c r="R319" s="4"/>
      <c r="S319" s="1"/>
    </row>
    <row r="320" spans="1:19" x14ac:dyDescent="0.25">
      <c r="A320" s="7"/>
      <c r="B320" s="1"/>
      <c r="C320" s="1"/>
      <c r="D320" s="1"/>
      <c r="E320" s="1"/>
      <c r="F320" s="1"/>
      <c r="G320" s="1"/>
      <c r="H320" s="3"/>
      <c r="I320" s="3"/>
      <c r="J320" s="1"/>
      <c r="K320" s="4"/>
      <c r="L320" s="1"/>
      <c r="M320" s="1"/>
      <c r="N320" s="1"/>
      <c r="O320" s="4"/>
      <c r="P320" s="4"/>
      <c r="Q320" s="4"/>
      <c r="R320" s="4"/>
      <c r="S320" s="1"/>
    </row>
    <row r="321" spans="1:19" x14ac:dyDescent="0.25">
      <c r="A321" s="7"/>
      <c r="B321" s="1"/>
      <c r="C321" s="1"/>
      <c r="D321" s="1"/>
      <c r="E321" s="1"/>
      <c r="F321" s="1"/>
      <c r="G321" s="1"/>
      <c r="H321" s="3"/>
      <c r="I321" s="3"/>
      <c r="J321" s="1"/>
      <c r="K321" s="4"/>
      <c r="L321" s="1"/>
      <c r="M321" s="1"/>
      <c r="N321" s="1"/>
      <c r="O321" s="4"/>
      <c r="P321" s="4"/>
      <c r="Q321" s="4"/>
      <c r="R321" s="4"/>
      <c r="S321" s="1"/>
    </row>
    <row r="322" spans="1:19" x14ac:dyDescent="0.25">
      <c r="A322" s="7"/>
      <c r="B322" s="1"/>
      <c r="C322" s="1"/>
      <c r="D322" s="1"/>
      <c r="E322" s="1"/>
      <c r="F322" s="1"/>
      <c r="G322" s="1"/>
      <c r="H322" s="3"/>
      <c r="I322" s="3"/>
      <c r="J322" s="1"/>
      <c r="K322" s="4"/>
      <c r="L322" s="1"/>
      <c r="M322" s="1"/>
      <c r="N322" s="1"/>
      <c r="O322" s="4"/>
      <c r="P322" s="4"/>
      <c r="Q322" s="4"/>
      <c r="R322" s="4"/>
      <c r="S322" s="1"/>
    </row>
    <row r="323" spans="1:19" x14ac:dyDescent="0.25">
      <c r="A323" s="7"/>
      <c r="B323" s="1"/>
      <c r="C323" s="1"/>
      <c r="D323" s="1"/>
      <c r="E323" s="1"/>
      <c r="F323" s="1"/>
      <c r="G323" s="1"/>
      <c r="H323" s="3"/>
      <c r="I323" s="3"/>
      <c r="J323" s="1"/>
      <c r="K323" s="4"/>
      <c r="L323" s="1"/>
      <c r="M323" s="1"/>
      <c r="N323" s="1"/>
      <c r="O323" s="4"/>
      <c r="P323" s="4"/>
      <c r="Q323" s="4"/>
      <c r="R323" s="4"/>
      <c r="S323" s="1"/>
    </row>
    <row r="324" spans="1:19" x14ac:dyDescent="0.25">
      <c r="A324" s="7"/>
      <c r="B324" s="1"/>
      <c r="C324" s="1"/>
      <c r="D324" s="1"/>
      <c r="E324" s="1"/>
      <c r="F324" s="1"/>
      <c r="G324" s="1"/>
      <c r="H324" s="3"/>
      <c r="I324" s="3"/>
      <c r="J324" s="1"/>
      <c r="K324" s="4"/>
      <c r="L324" s="1"/>
      <c r="M324" s="1"/>
      <c r="N324" s="1"/>
      <c r="O324" s="4"/>
      <c r="P324" s="4"/>
      <c r="Q324" s="4"/>
      <c r="R324" s="4"/>
      <c r="S324" s="1"/>
    </row>
    <row r="325" spans="1:19" x14ac:dyDescent="0.25">
      <c r="A325" s="7"/>
      <c r="B325" s="1"/>
      <c r="C325" s="1"/>
      <c r="D325" s="2"/>
      <c r="E325" s="1"/>
      <c r="F325" s="1"/>
      <c r="G325" s="1"/>
      <c r="H325" s="3"/>
      <c r="I325" s="3"/>
      <c r="J325" s="1"/>
      <c r="K325" s="4"/>
      <c r="L325" s="1"/>
      <c r="M325" s="1"/>
      <c r="N325" s="1"/>
      <c r="O325" s="4"/>
      <c r="P325" s="4"/>
      <c r="Q325" s="4"/>
      <c r="R325" s="4"/>
      <c r="S325" s="1"/>
    </row>
    <row r="331" spans="1:19" x14ac:dyDescent="0.25">
      <c r="A331" s="1"/>
      <c r="B331" s="1"/>
      <c r="C331" s="1" t="s">
        <v>30</v>
      </c>
      <c r="D331" s="2"/>
      <c r="E331" s="1"/>
      <c r="F331" s="1"/>
      <c r="G331" s="1"/>
      <c r="H331" s="3"/>
      <c r="I331" s="3"/>
      <c r="J331" s="1"/>
      <c r="K331" s="4"/>
      <c r="L331" s="1"/>
      <c r="M331" s="1"/>
      <c r="N331" s="1"/>
      <c r="O331" s="4"/>
      <c r="P331" s="4"/>
      <c r="Q331" s="4"/>
      <c r="R331" s="4"/>
      <c r="S331" s="1"/>
    </row>
    <row r="332" spans="1:19" x14ac:dyDescent="0.25">
      <c r="A332" s="1"/>
      <c r="B332" s="1"/>
      <c r="C332" s="1"/>
      <c r="D332" s="2"/>
      <c r="E332" s="1"/>
      <c r="F332" s="1"/>
      <c r="G332" s="1"/>
      <c r="H332" s="3"/>
      <c r="I332" s="3"/>
      <c r="J332" s="1"/>
      <c r="K332" s="4"/>
      <c r="L332" s="1"/>
      <c r="M332" s="1"/>
      <c r="N332" s="1"/>
      <c r="O332" s="4"/>
      <c r="P332" s="4"/>
      <c r="Q332" s="4"/>
      <c r="R332" s="4"/>
      <c r="S332" s="1"/>
    </row>
    <row r="333" spans="1:19" x14ac:dyDescent="0.25">
      <c r="A333" s="1"/>
      <c r="B333" s="1"/>
      <c r="C333" s="1"/>
      <c r="D333" s="2"/>
      <c r="E333" s="1"/>
      <c r="F333" s="1"/>
      <c r="G333" s="1"/>
      <c r="H333" s="3"/>
      <c r="I333" s="3"/>
      <c r="J333" s="1"/>
      <c r="K333" s="4"/>
      <c r="L333" s="1"/>
      <c r="M333" s="1"/>
      <c r="N333" s="1"/>
      <c r="O333" s="4"/>
      <c r="P333" s="4"/>
      <c r="Q333" s="4"/>
      <c r="R333" s="4"/>
      <c r="S333" s="1"/>
    </row>
    <row r="334" spans="1:19" x14ac:dyDescent="0.25">
      <c r="A334" s="1"/>
      <c r="B334" s="1"/>
      <c r="C334" s="1"/>
      <c r="D334" s="2"/>
      <c r="E334" s="1"/>
      <c r="F334" s="1"/>
      <c r="G334" s="1"/>
      <c r="H334" s="3"/>
      <c r="I334" s="3"/>
      <c r="J334" s="1"/>
      <c r="K334" s="4"/>
      <c r="L334" s="1"/>
      <c r="M334" s="1"/>
      <c r="N334" s="1"/>
      <c r="O334" s="4"/>
      <c r="P334" s="4"/>
      <c r="Q334" s="4"/>
      <c r="R334" s="4"/>
      <c r="S334" s="1"/>
    </row>
    <row r="335" spans="1:19" x14ac:dyDescent="0.25">
      <c r="A335" s="1"/>
      <c r="B335" s="1"/>
      <c r="C335" s="1"/>
      <c r="D335" s="2"/>
      <c r="E335" s="1"/>
      <c r="F335" s="1"/>
      <c r="G335" s="1"/>
      <c r="H335" s="3"/>
      <c r="I335" s="3"/>
      <c r="J335" s="1"/>
      <c r="K335" s="4"/>
      <c r="L335" s="1"/>
      <c r="M335" s="1"/>
      <c r="N335" s="1"/>
      <c r="O335" s="4"/>
      <c r="P335" s="4"/>
      <c r="Q335" s="4"/>
      <c r="R335" s="4"/>
      <c r="S335" s="1"/>
    </row>
    <row r="336" spans="1:19" x14ac:dyDescent="0.25">
      <c r="A336" s="1"/>
      <c r="B336" s="1"/>
      <c r="C336" s="1"/>
      <c r="D336" s="2"/>
      <c r="E336" s="1"/>
      <c r="F336" s="1"/>
      <c r="G336" s="1"/>
      <c r="H336" s="3"/>
      <c r="I336" s="3"/>
      <c r="J336" s="1"/>
      <c r="K336" s="4"/>
      <c r="L336" s="1"/>
      <c r="M336" s="1"/>
      <c r="N336" s="1"/>
      <c r="O336" s="4"/>
      <c r="P336" s="4"/>
      <c r="Q336" s="4"/>
      <c r="R336" s="4"/>
      <c r="S336" s="1"/>
    </row>
    <row r="337" spans="1:19" x14ac:dyDescent="0.25">
      <c r="A337" s="1"/>
      <c r="B337" s="379" t="s">
        <v>0</v>
      </c>
      <c r="C337" s="379"/>
      <c r="D337" s="379"/>
      <c r="E337" s="380" t="s">
        <v>40</v>
      </c>
      <c r="F337" s="380"/>
      <c r="G337" s="380"/>
      <c r="H337" s="380"/>
      <c r="I337" s="380"/>
      <c r="J337" s="380"/>
      <c r="K337" s="5"/>
      <c r="L337" s="6"/>
      <c r="M337" s="6"/>
      <c r="N337" s="6"/>
      <c r="O337" s="4"/>
      <c r="P337" s="4"/>
      <c r="Q337" s="4"/>
      <c r="R337" s="4"/>
      <c r="S337" s="1"/>
    </row>
    <row r="338" spans="1:19" x14ac:dyDescent="0.25">
      <c r="A338" s="1"/>
      <c r="B338" s="55" t="s">
        <v>1</v>
      </c>
      <c r="C338" s="55"/>
      <c r="D338" s="55"/>
      <c r="E338" s="380" t="s">
        <v>58</v>
      </c>
      <c r="F338" s="380"/>
      <c r="G338" s="380"/>
      <c r="H338" s="380"/>
      <c r="I338" s="380"/>
      <c r="J338" s="380"/>
      <c r="K338" s="5"/>
      <c r="L338" s="6"/>
      <c r="M338" s="6"/>
      <c r="N338" s="6"/>
      <c r="O338" s="4"/>
      <c r="P338" s="4"/>
      <c r="Q338" s="4"/>
      <c r="R338" s="4"/>
      <c r="S338" s="1"/>
    </row>
    <row r="339" spans="1:19" x14ac:dyDescent="0.25">
      <c r="A339" s="7"/>
      <c r="B339" s="68" t="s">
        <v>2</v>
      </c>
      <c r="C339" s="68"/>
      <c r="D339" s="68"/>
      <c r="E339" s="381" t="s">
        <v>59</v>
      </c>
      <c r="F339" s="381"/>
      <c r="G339" s="8"/>
      <c r="H339" s="9"/>
      <c r="I339" s="10"/>
      <c r="J339" s="11"/>
      <c r="K339" s="4"/>
      <c r="L339" s="6"/>
      <c r="M339" s="6"/>
      <c r="N339" s="6"/>
      <c r="O339" s="4"/>
      <c r="P339" s="4"/>
      <c r="Q339" s="4"/>
      <c r="R339" s="4"/>
      <c r="S339" s="1"/>
    </row>
    <row r="340" spans="1:19" x14ac:dyDescent="0.25">
      <c r="A340" s="7"/>
      <c r="B340" s="68"/>
      <c r="C340" s="68"/>
      <c r="D340" s="68"/>
      <c r="E340" s="71"/>
      <c r="F340" s="71"/>
      <c r="G340" s="13"/>
      <c r="H340" s="14"/>
      <c r="I340" s="15"/>
      <c r="J340" s="16"/>
      <c r="K340" s="4"/>
      <c r="L340" s="6"/>
      <c r="M340" s="6"/>
      <c r="N340" s="6"/>
      <c r="O340" s="4"/>
      <c r="P340" s="4"/>
      <c r="Q340" s="4"/>
      <c r="R340" s="4"/>
      <c r="S340" s="1"/>
    </row>
    <row r="341" spans="1:19" ht="15.75" thickBot="1" x14ac:dyDescent="0.3">
      <c r="A341" s="7"/>
      <c r="B341" s="12"/>
      <c r="C341" s="12"/>
      <c r="D341" s="12"/>
      <c r="E341" s="12"/>
      <c r="F341" s="17"/>
      <c r="G341" s="13"/>
      <c r="H341" s="14"/>
      <c r="I341" s="15"/>
      <c r="J341" s="16"/>
      <c r="K341" s="17"/>
      <c r="L341" s="16"/>
      <c r="M341" s="16"/>
      <c r="N341" s="16"/>
      <c r="O341" s="17"/>
      <c r="P341" s="17"/>
      <c r="Q341" s="17"/>
      <c r="R341" s="17"/>
      <c r="S341" s="1"/>
    </row>
    <row r="342" spans="1:19" x14ac:dyDescent="0.25">
      <c r="A342" s="18"/>
      <c r="B342" s="382" t="s">
        <v>25</v>
      </c>
      <c r="C342" s="374" t="s">
        <v>4</v>
      </c>
      <c r="D342" s="374"/>
      <c r="E342" s="374" t="s">
        <v>26</v>
      </c>
      <c r="F342" s="374" t="s">
        <v>27</v>
      </c>
      <c r="G342" s="374" t="s">
        <v>5</v>
      </c>
      <c r="H342" s="385" t="s">
        <v>38</v>
      </c>
      <c r="I342" s="374" t="s">
        <v>6</v>
      </c>
      <c r="J342" s="374"/>
      <c r="K342" s="374"/>
      <c r="L342" s="374"/>
      <c r="M342" s="374"/>
      <c r="N342" s="374" t="s">
        <v>7</v>
      </c>
      <c r="O342" s="374"/>
      <c r="P342" s="374" t="s">
        <v>8</v>
      </c>
      <c r="Q342" s="374"/>
      <c r="R342" s="374" t="s">
        <v>9</v>
      </c>
      <c r="S342" s="375"/>
    </row>
    <row r="343" spans="1:19" x14ac:dyDescent="0.25">
      <c r="A343" s="18"/>
      <c r="B343" s="383"/>
      <c r="C343" s="376" t="s">
        <v>10</v>
      </c>
      <c r="D343" s="376" t="s">
        <v>11</v>
      </c>
      <c r="E343" s="376"/>
      <c r="F343" s="376"/>
      <c r="G343" s="376"/>
      <c r="H343" s="386"/>
      <c r="I343" s="376" t="s">
        <v>12</v>
      </c>
      <c r="J343" s="376"/>
      <c r="K343" s="376" t="s">
        <v>13</v>
      </c>
      <c r="L343" s="376"/>
      <c r="M343" s="376"/>
      <c r="N343" s="376" t="s">
        <v>14</v>
      </c>
      <c r="O343" s="376"/>
      <c r="P343" s="376" t="s">
        <v>14</v>
      </c>
      <c r="Q343" s="376"/>
      <c r="R343" s="376"/>
      <c r="S343" s="377"/>
    </row>
    <row r="344" spans="1:19" ht="34.5" thickBot="1" x14ac:dyDescent="0.3">
      <c r="A344" s="18"/>
      <c r="B344" s="384"/>
      <c r="C344" s="378"/>
      <c r="D344" s="378"/>
      <c r="E344" s="378"/>
      <c r="F344" s="378"/>
      <c r="G344" s="378"/>
      <c r="H344" s="387"/>
      <c r="I344" s="19" t="s">
        <v>19</v>
      </c>
      <c r="J344" s="20" t="s">
        <v>16</v>
      </c>
      <c r="K344" s="20" t="s">
        <v>28</v>
      </c>
      <c r="L344" s="20" t="s">
        <v>15</v>
      </c>
      <c r="M344" s="44" t="s">
        <v>17</v>
      </c>
      <c r="N344" s="20" t="s">
        <v>18</v>
      </c>
      <c r="O344" s="20" t="s">
        <v>17</v>
      </c>
      <c r="P344" s="20" t="s">
        <v>19</v>
      </c>
      <c r="Q344" s="20" t="s">
        <v>16</v>
      </c>
      <c r="R344" s="20" t="s">
        <v>20</v>
      </c>
      <c r="S344" s="45" t="s">
        <v>21</v>
      </c>
    </row>
    <row r="345" spans="1:19" ht="15.75" thickBot="1" x14ac:dyDescent="0.3">
      <c r="A345" s="18"/>
      <c r="B345" s="72"/>
      <c r="C345" s="73">
        <v>508001</v>
      </c>
      <c r="D345" s="73" t="s">
        <v>60</v>
      </c>
      <c r="E345" s="73" t="s">
        <v>23</v>
      </c>
      <c r="F345" s="73" t="s">
        <v>23</v>
      </c>
      <c r="G345" s="73" t="s">
        <v>23</v>
      </c>
      <c r="H345" s="98">
        <v>300000</v>
      </c>
      <c r="I345" s="99">
        <v>0</v>
      </c>
      <c r="J345" s="99">
        <f>182968+1808+107860</f>
        <v>292636</v>
      </c>
      <c r="K345" s="73" t="s">
        <v>23</v>
      </c>
      <c r="L345" s="73">
        <v>0</v>
      </c>
      <c r="M345" s="95">
        <v>0</v>
      </c>
      <c r="N345" s="67">
        <f>I345*100/H345</f>
        <v>0</v>
      </c>
      <c r="O345" s="67">
        <v>0</v>
      </c>
      <c r="P345" s="73" t="s">
        <v>23</v>
      </c>
      <c r="Q345" s="73" t="s">
        <v>23</v>
      </c>
      <c r="R345" s="73" t="s">
        <v>23</v>
      </c>
      <c r="S345" s="76" t="s">
        <v>23</v>
      </c>
    </row>
    <row r="346" spans="1:19" ht="15.75" thickBot="1" x14ac:dyDescent="0.3">
      <c r="A346" s="18"/>
      <c r="B346" s="33"/>
      <c r="C346" s="33"/>
      <c r="D346" s="33"/>
      <c r="E346" s="33"/>
      <c r="F346" s="33"/>
      <c r="G346" s="100" t="s">
        <v>29</v>
      </c>
      <c r="H346" s="101">
        <f>SUM(H345)</f>
        <v>300000</v>
      </c>
      <c r="I346" s="102">
        <f>I345</f>
        <v>0</v>
      </c>
      <c r="J346" s="103">
        <f>J345</f>
        <v>292636</v>
      </c>
      <c r="K346" s="33"/>
      <c r="L346" s="33"/>
      <c r="M346" s="66"/>
      <c r="N346" s="89"/>
      <c r="O346" s="89"/>
      <c r="P346" s="33"/>
      <c r="Q346" s="33"/>
      <c r="R346" s="33"/>
      <c r="S346" s="33"/>
    </row>
    <row r="347" spans="1:19" ht="15.75" thickBot="1" x14ac:dyDescent="0.3">
      <c r="A347" s="18"/>
      <c r="B347" s="33"/>
      <c r="C347" s="33"/>
      <c r="D347" s="33"/>
      <c r="E347" s="33"/>
      <c r="F347" s="33"/>
      <c r="G347" s="33"/>
      <c r="H347" s="65"/>
      <c r="I347" s="70"/>
      <c r="J347" s="70"/>
      <c r="K347" s="33"/>
      <c r="L347" s="33"/>
      <c r="M347" s="66"/>
      <c r="N347" s="89"/>
      <c r="O347" s="89"/>
      <c r="P347" s="33"/>
      <c r="Q347" s="33"/>
      <c r="R347" s="33"/>
      <c r="S347" s="33"/>
    </row>
    <row r="348" spans="1:19" ht="15.75" thickBot="1" x14ac:dyDescent="0.3">
      <c r="A348" s="18"/>
      <c r="B348" s="391" t="s">
        <v>34</v>
      </c>
      <c r="C348" s="392"/>
      <c r="D348" s="392"/>
      <c r="E348" s="392"/>
      <c r="F348" s="392"/>
      <c r="G348" s="393"/>
      <c r="H348" s="104">
        <f>H212+H241+H276+H346</f>
        <v>18956837.740000002</v>
      </c>
      <c r="I348" s="105">
        <f>I212+I241+I276+I311+I346</f>
        <v>1291968.02</v>
      </c>
      <c r="J348" s="106">
        <f>J212+J241+J276+J311+J346</f>
        <v>10399670.109999999</v>
      </c>
      <c r="K348" s="33"/>
      <c r="L348" s="33"/>
      <c r="M348" s="66"/>
      <c r="N348" s="89"/>
      <c r="O348" s="89"/>
      <c r="P348" s="33"/>
      <c r="Q348" s="33"/>
      <c r="R348" s="33"/>
      <c r="S348" s="33"/>
    </row>
    <row r="349" spans="1:19" x14ac:dyDescent="0.25">
      <c r="A349" s="18"/>
      <c r="B349" s="33"/>
      <c r="C349" s="33"/>
      <c r="D349" s="33"/>
      <c r="E349" s="33"/>
      <c r="F349" s="33"/>
      <c r="G349" s="33"/>
      <c r="H349" s="52"/>
      <c r="I349" s="51"/>
      <c r="J349" s="51"/>
      <c r="K349" s="33"/>
      <c r="L349" s="33"/>
      <c r="M349" s="66"/>
      <c r="N349" s="89"/>
      <c r="O349" s="89"/>
      <c r="P349" s="33"/>
      <c r="Q349" s="33"/>
      <c r="R349" s="33"/>
      <c r="S349" s="33"/>
    </row>
    <row r="350" spans="1:19" x14ac:dyDescent="0.25">
      <c r="A350" s="7"/>
      <c r="B350" s="1"/>
      <c r="C350" s="1"/>
      <c r="D350" s="1"/>
      <c r="E350" s="1"/>
      <c r="F350" s="94"/>
      <c r="G350" s="1"/>
      <c r="H350" s="3"/>
      <c r="I350" s="107"/>
      <c r="J350" s="1"/>
      <c r="K350" s="4"/>
      <c r="L350" s="1"/>
      <c r="M350" s="1"/>
      <c r="N350" s="1"/>
      <c r="O350" s="4"/>
      <c r="P350" s="4"/>
      <c r="Q350" s="4"/>
      <c r="R350" s="4"/>
      <c r="S350" s="1"/>
    </row>
    <row r="351" spans="1:19" x14ac:dyDescent="0.25">
      <c r="A351" s="7"/>
      <c r="B351" s="1"/>
      <c r="C351" s="1"/>
      <c r="D351" s="1"/>
      <c r="E351" s="1"/>
      <c r="F351" s="1"/>
      <c r="G351" s="1"/>
      <c r="H351" s="3"/>
      <c r="I351" s="3"/>
      <c r="J351" s="1"/>
      <c r="K351" s="4"/>
      <c r="L351" s="1"/>
      <c r="M351" s="1"/>
      <c r="N351" s="1"/>
      <c r="O351" s="4"/>
      <c r="P351" s="4"/>
      <c r="Q351" s="4"/>
      <c r="R351" s="4"/>
      <c r="S351" s="1"/>
    </row>
    <row r="352" spans="1:19" x14ac:dyDescent="0.25">
      <c r="A352" s="7"/>
      <c r="B352" s="1"/>
      <c r="C352" s="1"/>
      <c r="D352" s="1"/>
      <c r="E352" s="1"/>
      <c r="F352" s="1"/>
      <c r="G352" s="1"/>
      <c r="H352" s="3"/>
      <c r="I352" s="3"/>
      <c r="J352" s="1"/>
      <c r="K352" s="4"/>
      <c r="L352" s="1"/>
      <c r="M352" s="1"/>
      <c r="N352" s="1"/>
      <c r="O352" s="4"/>
      <c r="P352" s="4"/>
      <c r="Q352" s="4"/>
      <c r="R352" s="4"/>
      <c r="S352" s="1"/>
    </row>
    <row r="353" spans="1:19" x14ac:dyDescent="0.25">
      <c r="A353" s="7"/>
      <c r="B353" s="1"/>
      <c r="C353" s="1"/>
      <c r="D353" s="1"/>
      <c r="E353" s="1"/>
      <c r="F353" s="1"/>
      <c r="G353" s="1"/>
      <c r="H353" s="3"/>
      <c r="I353" s="3"/>
      <c r="J353" s="1"/>
      <c r="K353" s="4"/>
      <c r="L353" s="1"/>
      <c r="M353" s="1"/>
      <c r="N353" s="1"/>
      <c r="O353" s="4"/>
      <c r="P353" s="4"/>
      <c r="Q353" s="4"/>
      <c r="R353" s="4"/>
      <c r="S353" s="1"/>
    </row>
    <row r="354" spans="1:19" x14ac:dyDescent="0.25">
      <c r="A354" s="7"/>
      <c r="B354" s="1"/>
      <c r="C354" s="1"/>
      <c r="D354" s="1"/>
      <c r="E354" s="1"/>
      <c r="F354" s="1"/>
      <c r="G354" s="1"/>
      <c r="H354" s="3"/>
      <c r="I354" s="3"/>
      <c r="J354" s="1"/>
      <c r="K354" s="4"/>
      <c r="L354" s="1"/>
      <c r="M354" s="1"/>
      <c r="N354" s="1"/>
      <c r="O354" s="4"/>
      <c r="P354" s="4"/>
      <c r="Q354" s="4"/>
      <c r="R354" s="4"/>
      <c r="S354" s="1"/>
    </row>
    <row r="355" spans="1:19" x14ac:dyDescent="0.25">
      <c r="A355" s="7"/>
      <c r="B355" s="1"/>
      <c r="C355" s="1"/>
      <c r="D355" s="1"/>
      <c r="E355" s="1"/>
      <c r="F355" s="1"/>
      <c r="G355" s="1"/>
      <c r="H355" s="3"/>
      <c r="I355" s="3"/>
      <c r="J355" s="1"/>
      <c r="K355" s="4"/>
      <c r="L355" s="1"/>
      <c r="M355" s="1"/>
      <c r="N355" s="1"/>
      <c r="O355" s="4"/>
      <c r="P355" s="4"/>
      <c r="Q355" s="4"/>
      <c r="R355" s="4"/>
      <c r="S355" s="1"/>
    </row>
    <row r="356" spans="1:19" x14ac:dyDescent="0.25">
      <c r="A356" s="7"/>
      <c r="B356" s="1"/>
      <c r="C356" s="1"/>
      <c r="D356" s="1"/>
      <c r="E356" s="1"/>
      <c r="F356" s="1"/>
      <c r="G356" s="1"/>
      <c r="H356" s="3"/>
      <c r="I356" s="3"/>
      <c r="J356" s="1"/>
      <c r="K356" s="4"/>
      <c r="L356" s="1"/>
      <c r="M356" s="1"/>
      <c r="N356" s="1"/>
      <c r="O356" s="4"/>
      <c r="P356" s="4"/>
      <c r="Q356" s="4"/>
      <c r="R356" s="4"/>
      <c r="S356" s="1"/>
    </row>
    <row r="357" spans="1:19" x14ac:dyDescent="0.25">
      <c r="A357" s="7"/>
      <c r="B357" s="1"/>
      <c r="C357" s="1"/>
      <c r="D357" s="1"/>
      <c r="E357" s="1"/>
      <c r="F357" s="1"/>
      <c r="G357" s="1"/>
      <c r="H357" s="3"/>
      <c r="I357" s="3"/>
      <c r="J357" s="1"/>
      <c r="K357" s="4"/>
      <c r="L357" s="1"/>
      <c r="M357" s="1"/>
      <c r="N357" s="1"/>
      <c r="O357" s="4"/>
      <c r="P357" s="4"/>
      <c r="Q357" s="4"/>
      <c r="R357" s="4"/>
      <c r="S357" s="1"/>
    </row>
    <row r="358" spans="1:19" x14ac:dyDescent="0.25">
      <c r="A358" s="7"/>
      <c r="B358" s="1"/>
      <c r="C358" s="1"/>
      <c r="D358" s="1"/>
      <c r="E358" s="1"/>
      <c r="F358" s="1"/>
      <c r="G358" s="1"/>
      <c r="H358" s="3"/>
      <c r="I358" s="3"/>
      <c r="J358" s="1"/>
      <c r="K358" s="4"/>
      <c r="L358" s="1"/>
      <c r="M358" s="1"/>
      <c r="N358" s="1"/>
      <c r="O358" s="4"/>
      <c r="P358" s="4"/>
      <c r="Q358" s="4"/>
      <c r="R358" s="4"/>
      <c r="S358" s="1"/>
    </row>
  </sheetData>
  <mergeCells count="222">
    <mergeCell ref="B348:G348"/>
    <mergeCell ref="H342:H344"/>
    <mergeCell ref="I342:M342"/>
    <mergeCell ref="N342:O342"/>
    <mergeCell ref="P342:Q342"/>
    <mergeCell ref="R342:S343"/>
    <mergeCell ref="C343:C344"/>
    <mergeCell ref="D343:D344"/>
    <mergeCell ref="I343:J343"/>
    <mergeCell ref="K343:M343"/>
    <mergeCell ref="N343:O343"/>
    <mergeCell ref="P308:Q308"/>
    <mergeCell ref="B337:D337"/>
    <mergeCell ref="E337:J337"/>
    <mergeCell ref="E338:J338"/>
    <mergeCell ref="E339:F339"/>
    <mergeCell ref="B342:B344"/>
    <mergeCell ref="C342:D342"/>
    <mergeCell ref="E342:E344"/>
    <mergeCell ref="F342:F344"/>
    <mergeCell ref="G342:G344"/>
    <mergeCell ref="H307:H309"/>
    <mergeCell ref="I307:M307"/>
    <mergeCell ref="N307:O307"/>
    <mergeCell ref="P307:Q307"/>
    <mergeCell ref="P343:Q343"/>
    <mergeCell ref="R307:S308"/>
    <mergeCell ref="C308:C309"/>
    <mergeCell ref="D308:D309"/>
    <mergeCell ref="I308:J308"/>
    <mergeCell ref="K308:M308"/>
    <mergeCell ref="N308:O308"/>
    <mergeCell ref="P273:Q273"/>
    <mergeCell ref="B302:D302"/>
    <mergeCell ref="E302:J302"/>
    <mergeCell ref="E303:J303"/>
    <mergeCell ref="E304:F304"/>
    <mergeCell ref="B307:B309"/>
    <mergeCell ref="C307:D307"/>
    <mergeCell ref="E307:E309"/>
    <mergeCell ref="F307:F309"/>
    <mergeCell ref="G307:G309"/>
    <mergeCell ref="H272:H274"/>
    <mergeCell ref="I272:M272"/>
    <mergeCell ref="N272:O272"/>
    <mergeCell ref="P272:Q272"/>
    <mergeCell ref="R272:S273"/>
    <mergeCell ref="C273:C274"/>
    <mergeCell ref="D273:D274"/>
    <mergeCell ref="I273:J273"/>
    <mergeCell ref="K273:M273"/>
    <mergeCell ref="N273:O273"/>
    <mergeCell ref="P238:Q238"/>
    <mergeCell ref="B267:D267"/>
    <mergeCell ref="E267:J267"/>
    <mergeCell ref="E268:J268"/>
    <mergeCell ref="E269:F269"/>
    <mergeCell ref="B272:B274"/>
    <mergeCell ref="C272:D272"/>
    <mergeCell ref="E272:E274"/>
    <mergeCell ref="F272:F274"/>
    <mergeCell ref="G272:G274"/>
    <mergeCell ref="H237:H239"/>
    <mergeCell ref="I237:M237"/>
    <mergeCell ref="N237:O237"/>
    <mergeCell ref="P237:Q237"/>
    <mergeCell ref="R237:S238"/>
    <mergeCell ref="C238:C239"/>
    <mergeCell ref="D238:D239"/>
    <mergeCell ref="I238:J238"/>
    <mergeCell ref="K238:M238"/>
    <mergeCell ref="N238:O238"/>
    <mergeCell ref="P207:Q207"/>
    <mergeCell ref="B232:D232"/>
    <mergeCell ref="E232:J232"/>
    <mergeCell ref="E233:J233"/>
    <mergeCell ref="E234:F234"/>
    <mergeCell ref="B237:B239"/>
    <mergeCell ref="C237:D237"/>
    <mergeCell ref="E237:E239"/>
    <mergeCell ref="F237:F239"/>
    <mergeCell ref="G237:G239"/>
    <mergeCell ref="H206:H208"/>
    <mergeCell ref="I206:M206"/>
    <mergeCell ref="N206:O206"/>
    <mergeCell ref="P206:Q206"/>
    <mergeCell ref="R206:S207"/>
    <mergeCell ref="C207:C208"/>
    <mergeCell ref="D207:D208"/>
    <mergeCell ref="I207:J207"/>
    <mergeCell ref="K207:M207"/>
    <mergeCell ref="N207:O207"/>
    <mergeCell ref="P176:Q176"/>
    <mergeCell ref="B202:D202"/>
    <mergeCell ref="E202:J202"/>
    <mergeCell ref="E203:J203"/>
    <mergeCell ref="E204:F204"/>
    <mergeCell ref="B206:B208"/>
    <mergeCell ref="C206:D206"/>
    <mergeCell ref="E206:E208"/>
    <mergeCell ref="F206:F208"/>
    <mergeCell ref="G206:G208"/>
    <mergeCell ref="H175:H177"/>
    <mergeCell ref="I175:M175"/>
    <mergeCell ref="N175:O175"/>
    <mergeCell ref="P175:Q175"/>
    <mergeCell ref="R175:S176"/>
    <mergeCell ref="C176:C177"/>
    <mergeCell ref="D176:D177"/>
    <mergeCell ref="I176:J176"/>
    <mergeCell ref="K176:M176"/>
    <mergeCell ref="N176:O176"/>
    <mergeCell ref="B149:G149"/>
    <mergeCell ref="B171:D171"/>
    <mergeCell ref="E171:J171"/>
    <mergeCell ref="E172:J172"/>
    <mergeCell ref="E173:F173"/>
    <mergeCell ref="B175:B177"/>
    <mergeCell ref="C175:D175"/>
    <mergeCell ref="E175:E177"/>
    <mergeCell ref="F175:F177"/>
    <mergeCell ref="G175:G177"/>
    <mergeCell ref="N143:O143"/>
    <mergeCell ref="P143:Q143"/>
    <mergeCell ref="R143:S144"/>
    <mergeCell ref="C144:C145"/>
    <mergeCell ref="D144:D145"/>
    <mergeCell ref="I144:J144"/>
    <mergeCell ref="K144:M144"/>
    <mergeCell ref="N144:O144"/>
    <mergeCell ref="P144:Q144"/>
    <mergeCell ref="B138:D138"/>
    <mergeCell ref="E138:J138"/>
    <mergeCell ref="E139:J139"/>
    <mergeCell ref="E140:F140"/>
    <mergeCell ref="B143:B145"/>
    <mergeCell ref="C143:D143"/>
    <mergeCell ref="E143:E145"/>
    <mergeCell ref="F143:F145"/>
    <mergeCell ref="G143:G145"/>
    <mergeCell ref="H143:H145"/>
    <mergeCell ref="I143:M143"/>
    <mergeCell ref="N107:O107"/>
    <mergeCell ref="P107:Q107"/>
    <mergeCell ref="R107:S108"/>
    <mergeCell ref="C108:C109"/>
    <mergeCell ref="D108:D109"/>
    <mergeCell ref="I108:J108"/>
    <mergeCell ref="K108:M108"/>
    <mergeCell ref="N108:O108"/>
    <mergeCell ref="P108:Q108"/>
    <mergeCell ref="B102:D102"/>
    <mergeCell ref="E102:J102"/>
    <mergeCell ref="E103:J103"/>
    <mergeCell ref="E104:F104"/>
    <mergeCell ref="B107:B109"/>
    <mergeCell ref="C107:D107"/>
    <mergeCell ref="E107:E109"/>
    <mergeCell ref="F107:F109"/>
    <mergeCell ref="G107:G109"/>
    <mergeCell ref="H107:H109"/>
    <mergeCell ref="I107:M107"/>
    <mergeCell ref="N72:O72"/>
    <mergeCell ref="P72:Q72"/>
    <mergeCell ref="R72:S73"/>
    <mergeCell ref="C73:C74"/>
    <mergeCell ref="D73:D74"/>
    <mergeCell ref="I73:J73"/>
    <mergeCell ref="K73:M73"/>
    <mergeCell ref="N73:O73"/>
    <mergeCell ref="P73:Q73"/>
    <mergeCell ref="B67:D67"/>
    <mergeCell ref="E67:J67"/>
    <mergeCell ref="E68:J68"/>
    <mergeCell ref="E69:F69"/>
    <mergeCell ref="B72:B74"/>
    <mergeCell ref="C72:D72"/>
    <mergeCell ref="E72:E74"/>
    <mergeCell ref="F72:F74"/>
    <mergeCell ref="G72:G74"/>
    <mergeCell ref="H72:H74"/>
    <mergeCell ref="I72:M72"/>
    <mergeCell ref="N42:O42"/>
    <mergeCell ref="P42:Q42"/>
    <mergeCell ref="R42:S43"/>
    <mergeCell ref="C43:C44"/>
    <mergeCell ref="D43:D44"/>
    <mergeCell ref="I43:J43"/>
    <mergeCell ref="K43:M43"/>
    <mergeCell ref="N43:O43"/>
    <mergeCell ref="P43:Q43"/>
    <mergeCell ref="B38:D38"/>
    <mergeCell ref="E38:J38"/>
    <mergeCell ref="E39:J39"/>
    <mergeCell ref="E40:F40"/>
    <mergeCell ref="B42:B44"/>
    <mergeCell ref="C42:D42"/>
    <mergeCell ref="E42:E44"/>
    <mergeCell ref="F42:F44"/>
    <mergeCell ref="G42:G44"/>
    <mergeCell ref="H42:H44"/>
    <mergeCell ref="I42:M42"/>
    <mergeCell ref="N10:O10"/>
    <mergeCell ref="P10:Q10"/>
    <mergeCell ref="R10:S11"/>
    <mergeCell ref="C11:C12"/>
    <mergeCell ref="D11:D12"/>
    <mergeCell ref="I11:J11"/>
    <mergeCell ref="K11:M11"/>
    <mergeCell ref="B6:D6"/>
    <mergeCell ref="E6:J6"/>
    <mergeCell ref="E8:F8"/>
    <mergeCell ref="B10:B12"/>
    <mergeCell ref="C10:D10"/>
    <mergeCell ref="E10:E12"/>
    <mergeCell ref="F10:F12"/>
    <mergeCell ref="G10:G12"/>
    <mergeCell ref="H10:H12"/>
    <mergeCell ref="I10:M10"/>
    <mergeCell ref="N11:O11"/>
    <mergeCell ref="P11:Q11"/>
    <mergeCell ref="E7:J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0"/>
  <sheetViews>
    <sheetView topLeftCell="A572" workbookViewId="0">
      <selection activeCell="A576" sqref="A576:S1161"/>
    </sheetView>
  </sheetViews>
  <sheetFormatPr baseColWidth="10" defaultRowHeight="15" x14ac:dyDescent="0.25"/>
  <cols>
    <col min="1" max="1" width="3.42578125" customWidth="1"/>
    <col min="9" max="9" width="11.42578125" style="60"/>
    <col min="21" max="21" width="11.42578125" style="61"/>
  </cols>
  <sheetData>
    <row r="1" spans="1:19" x14ac:dyDescent="0.25">
      <c r="A1" s="109"/>
      <c r="B1" s="1"/>
      <c r="C1" s="1"/>
      <c r="D1" s="1"/>
      <c r="E1" s="2"/>
      <c r="F1" s="1"/>
      <c r="G1" s="1"/>
      <c r="H1" s="110"/>
      <c r="I1" s="111"/>
      <c r="J1" s="3"/>
      <c r="K1" s="1"/>
      <c r="L1" s="4"/>
      <c r="M1" s="1"/>
      <c r="N1" s="1"/>
      <c r="O1" s="1"/>
      <c r="P1" s="4"/>
      <c r="Q1" s="4"/>
      <c r="R1" s="4"/>
      <c r="S1" s="4"/>
    </row>
    <row r="2" spans="1:19" x14ac:dyDescent="0.25">
      <c r="A2" s="109"/>
      <c r="B2" s="1"/>
      <c r="C2" s="1"/>
      <c r="D2" s="1"/>
      <c r="E2" s="2"/>
      <c r="F2" s="1"/>
      <c r="G2" s="1"/>
      <c r="H2" s="110"/>
      <c r="I2" s="111"/>
      <c r="J2" s="3"/>
      <c r="K2" s="1"/>
      <c r="L2" s="4"/>
      <c r="M2" s="1"/>
      <c r="N2" s="1"/>
      <c r="O2" s="1"/>
      <c r="P2" s="4"/>
      <c r="Q2" s="4"/>
      <c r="R2" s="4"/>
      <c r="S2" s="4"/>
    </row>
    <row r="3" spans="1:19" x14ac:dyDescent="0.25">
      <c r="A3" s="109"/>
      <c r="B3" s="1"/>
      <c r="C3" s="1"/>
      <c r="D3" s="1"/>
      <c r="E3" s="2"/>
      <c r="F3" s="1"/>
      <c r="G3" s="1"/>
      <c r="H3" s="110"/>
      <c r="I3" s="111"/>
      <c r="J3" s="3"/>
      <c r="K3" s="1"/>
      <c r="L3" s="4"/>
      <c r="M3" s="1"/>
      <c r="N3" s="1"/>
      <c r="O3" s="1"/>
      <c r="P3" s="4"/>
      <c r="Q3" s="4"/>
      <c r="R3" s="4"/>
      <c r="S3" s="4"/>
    </row>
    <row r="4" spans="1:19" x14ac:dyDescent="0.25">
      <c r="A4" s="109"/>
      <c r="B4" s="1"/>
      <c r="C4" s="1"/>
      <c r="D4" s="1"/>
      <c r="E4" s="2"/>
      <c r="F4" s="1"/>
      <c r="G4" s="1"/>
      <c r="H4" s="110"/>
      <c r="I4" s="111"/>
      <c r="J4" s="3"/>
      <c r="K4" s="1"/>
      <c r="L4" s="4"/>
      <c r="M4" s="1"/>
      <c r="N4" s="1"/>
      <c r="O4" s="1"/>
      <c r="P4" s="4"/>
      <c r="Q4" s="4"/>
      <c r="R4" s="4"/>
      <c r="S4" s="4"/>
    </row>
    <row r="5" spans="1:19" x14ac:dyDescent="0.25">
      <c r="A5" s="109"/>
      <c r="B5" s="1"/>
      <c r="C5" s="1"/>
      <c r="D5" s="1"/>
      <c r="E5" s="2"/>
      <c r="F5" s="1"/>
      <c r="G5" s="1"/>
      <c r="H5" s="110"/>
      <c r="I5" s="111"/>
      <c r="J5" s="3"/>
      <c r="K5" s="1"/>
      <c r="L5" s="4"/>
      <c r="M5" s="1"/>
      <c r="N5" s="1"/>
      <c r="O5" s="1"/>
      <c r="P5" s="4"/>
      <c r="Q5" s="4"/>
      <c r="R5" s="4"/>
      <c r="S5" s="4"/>
    </row>
    <row r="6" spans="1:19" x14ac:dyDescent="0.25">
      <c r="A6" s="109"/>
      <c r="B6" s="1"/>
      <c r="C6" s="413" t="s">
        <v>0</v>
      </c>
      <c r="D6" s="413"/>
      <c r="E6" s="413"/>
      <c r="F6" s="380" t="s">
        <v>61</v>
      </c>
      <c r="G6" s="380"/>
      <c r="H6" s="380"/>
      <c r="I6" s="380"/>
      <c r="J6" s="380"/>
      <c r="K6" s="380"/>
      <c r="L6" s="5"/>
      <c r="M6" s="6"/>
      <c r="N6" s="6"/>
      <c r="O6" s="6"/>
      <c r="P6" s="4"/>
      <c r="Q6" s="4"/>
      <c r="R6" s="4"/>
      <c r="S6" s="4"/>
    </row>
    <row r="7" spans="1:19" x14ac:dyDescent="0.25">
      <c r="A7" s="109"/>
      <c r="B7" s="1"/>
      <c r="C7" s="424" t="s">
        <v>1</v>
      </c>
      <c r="D7" s="424"/>
      <c r="E7" s="424"/>
      <c r="F7" s="426" t="s">
        <v>62</v>
      </c>
      <c r="G7" s="426"/>
      <c r="H7" s="426"/>
      <c r="I7" s="426"/>
      <c r="J7" s="426"/>
      <c r="K7" s="426"/>
      <c r="L7" s="5"/>
      <c r="M7" s="6"/>
      <c r="N7" s="6"/>
      <c r="O7" s="6"/>
      <c r="P7" s="4"/>
      <c r="Q7" s="4"/>
      <c r="R7" s="4"/>
      <c r="S7" s="4"/>
    </row>
    <row r="8" spans="1:19" x14ac:dyDescent="0.25">
      <c r="A8" s="109"/>
      <c r="B8" s="7"/>
      <c r="C8" s="413" t="s">
        <v>2</v>
      </c>
      <c r="D8" s="413"/>
      <c r="E8" s="413"/>
      <c r="F8" s="112" t="s">
        <v>59</v>
      </c>
      <c r="G8" s="113"/>
      <c r="H8" s="114"/>
      <c r="I8" s="115"/>
      <c r="J8" s="116"/>
      <c r="K8" s="117"/>
      <c r="L8" s="4"/>
      <c r="M8" s="6"/>
      <c r="N8" s="6"/>
      <c r="O8" s="6"/>
      <c r="P8" s="4"/>
      <c r="Q8" s="4"/>
      <c r="R8" s="4"/>
      <c r="S8" s="4"/>
    </row>
    <row r="9" spans="1:19" ht="15.75" thickBot="1" x14ac:dyDescent="0.3">
      <c r="A9" s="109"/>
      <c r="B9" s="7"/>
      <c r="C9" s="118"/>
      <c r="D9" s="118"/>
      <c r="E9" s="118"/>
      <c r="F9" s="119"/>
      <c r="G9" s="120"/>
      <c r="H9" s="121"/>
      <c r="I9" s="122"/>
      <c r="J9" s="123"/>
      <c r="K9" s="124"/>
      <c r="L9" s="4"/>
      <c r="M9" s="6"/>
      <c r="N9" s="6"/>
      <c r="O9" s="6"/>
      <c r="P9" s="4"/>
      <c r="Q9" s="4"/>
      <c r="R9" s="4"/>
      <c r="S9" s="4"/>
    </row>
    <row r="10" spans="1:19" x14ac:dyDescent="0.25">
      <c r="A10" s="109"/>
      <c r="B10" s="382" t="s">
        <v>25</v>
      </c>
      <c r="C10" s="374" t="s">
        <v>4</v>
      </c>
      <c r="D10" s="374"/>
      <c r="E10" s="374" t="s">
        <v>26</v>
      </c>
      <c r="F10" s="374" t="s">
        <v>27</v>
      </c>
      <c r="G10" s="421" t="s">
        <v>5</v>
      </c>
      <c r="H10" s="385" t="s">
        <v>63</v>
      </c>
      <c r="I10" s="374" t="s">
        <v>6</v>
      </c>
      <c r="J10" s="374"/>
      <c r="K10" s="374"/>
      <c r="L10" s="374"/>
      <c r="M10" s="374"/>
      <c r="N10" s="374" t="s">
        <v>7</v>
      </c>
      <c r="O10" s="374"/>
      <c r="P10" s="374" t="s">
        <v>8</v>
      </c>
      <c r="Q10" s="374"/>
      <c r="R10" s="374" t="s">
        <v>9</v>
      </c>
      <c r="S10" s="375"/>
    </row>
    <row r="11" spans="1:19" x14ac:dyDescent="0.25">
      <c r="A11" s="109"/>
      <c r="B11" s="383"/>
      <c r="C11" s="376" t="s">
        <v>10</v>
      </c>
      <c r="D11" s="376" t="s">
        <v>11</v>
      </c>
      <c r="E11" s="376"/>
      <c r="F11" s="376"/>
      <c r="G11" s="422"/>
      <c r="H11" s="386"/>
      <c r="I11" s="376" t="s">
        <v>12</v>
      </c>
      <c r="J11" s="376"/>
      <c r="K11" s="376" t="s">
        <v>13</v>
      </c>
      <c r="L11" s="376"/>
      <c r="M11" s="376"/>
      <c r="N11" s="376" t="s">
        <v>14</v>
      </c>
      <c r="O11" s="376"/>
      <c r="P11" s="376" t="s">
        <v>14</v>
      </c>
      <c r="Q11" s="376"/>
      <c r="R11" s="376"/>
      <c r="S11" s="377"/>
    </row>
    <row r="12" spans="1:19" ht="23.25" thickBot="1" x14ac:dyDescent="0.3">
      <c r="A12" s="109"/>
      <c r="B12" s="384"/>
      <c r="C12" s="378"/>
      <c r="D12" s="378"/>
      <c r="E12" s="378"/>
      <c r="F12" s="378"/>
      <c r="G12" s="423"/>
      <c r="H12" s="387"/>
      <c r="I12" s="43" t="s">
        <v>19</v>
      </c>
      <c r="J12" s="20" t="s">
        <v>16</v>
      </c>
      <c r="K12" s="20" t="s">
        <v>28</v>
      </c>
      <c r="L12" s="20" t="s">
        <v>15</v>
      </c>
      <c r="M12" s="44" t="s">
        <v>17</v>
      </c>
      <c r="N12" s="20" t="s">
        <v>18</v>
      </c>
      <c r="O12" s="20" t="s">
        <v>17</v>
      </c>
      <c r="P12" s="20" t="s">
        <v>19</v>
      </c>
      <c r="Q12" s="20" t="s">
        <v>16</v>
      </c>
      <c r="R12" s="20" t="s">
        <v>20</v>
      </c>
      <c r="S12" s="45" t="s">
        <v>21</v>
      </c>
    </row>
    <row r="13" spans="1:19" ht="56.25" x14ac:dyDescent="0.25">
      <c r="A13" s="109"/>
      <c r="B13" s="125">
        <v>169951005</v>
      </c>
      <c r="C13" s="126">
        <v>401001</v>
      </c>
      <c r="D13" s="21" t="s">
        <v>64</v>
      </c>
      <c r="E13" s="21" t="s">
        <v>65</v>
      </c>
      <c r="F13" s="127" t="s">
        <v>66</v>
      </c>
      <c r="G13" s="128" t="s">
        <v>67</v>
      </c>
      <c r="H13" s="129">
        <v>52200</v>
      </c>
      <c r="I13" s="22">
        <v>0</v>
      </c>
      <c r="J13" s="130">
        <v>52200</v>
      </c>
      <c r="K13" s="21" t="s">
        <v>23</v>
      </c>
      <c r="L13" s="21">
        <v>0</v>
      </c>
      <c r="M13" s="131" t="s">
        <v>68</v>
      </c>
      <c r="N13" s="46">
        <f>I13*100/H13</f>
        <v>0</v>
      </c>
      <c r="O13" s="46">
        <f>J13*100/H13</f>
        <v>100</v>
      </c>
      <c r="P13" s="46">
        <f>I13*100/H13</f>
        <v>0</v>
      </c>
      <c r="Q13" s="46">
        <f>J13*100/H13</f>
        <v>100</v>
      </c>
      <c r="R13" s="21"/>
      <c r="S13" s="24" t="s">
        <v>24</v>
      </c>
    </row>
    <row r="14" spans="1:19" ht="56.25" x14ac:dyDescent="0.25">
      <c r="A14" s="109"/>
      <c r="B14" s="132">
        <v>169951006</v>
      </c>
      <c r="C14" s="133">
        <v>401002</v>
      </c>
      <c r="D14" s="25" t="s">
        <v>69</v>
      </c>
      <c r="E14" s="134" t="s">
        <v>70</v>
      </c>
      <c r="F14" s="135" t="s">
        <v>71</v>
      </c>
      <c r="G14" s="135" t="s">
        <v>72</v>
      </c>
      <c r="H14" s="47">
        <v>294298.99</v>
      </c>
      <c r="I14" s="26">
        <v>0</v>
      </c>
      <c r="J14" s="136">
        <f>147149.5+147149.49</f>
        <v>294298.99</v>
      </c>
      <c r="K14" s="25" t="s">
        <v>23</v>
      </c>
      <c r="L14" s="25">
        <v>0</v>
      </c>
      <c r="M14" s="137" t="s">
        <v>68</v>
      </c>
      <c r="N14" s="48">
        <f>I14*100/H14</f>
        <v>0</v>
      </c>
      <c r="O14" s="48">
        <v>100</v>
      </c>
      <c r="P14" s="48">
        <f>I14*100/H14</f>
        <v>0</v>
      </c>
      <c r="Q14" s="48">
        <v>100</v>
      </c>
      <c r="R14" s="25"/>
      <c r="S14" s="28" t="s">
        <v>24</v>
      </c>
    </row>
    <row r="15" spans="1:19" ht="78.75" x14ac:dyDescent="0.25">
      <c r="A15" s="109"/>
      <c r="B15" s="132">
        <v>169951013</v>
      </c>
      <c r="C15" s="133">
        <v>401003</v>
      </c>
      <c r="D15" s="25" t="s">
        <v>73</v>
      </c>
      <c r="E15" s="134" t="s">
        <v>74</v>
      </c>
      <c r="F15" s="135" t="s">
        <v>75</v>
      </c>
      <c r="G15" s="135" t="s">
        <v>76</v>
      </c>
      <c r="H15" s="47">
        <v>23259.99</v>
      </c>
      <c r="I15" s="26">
        <v>0</v>
      </c>
      <c r="J15" s="136">
        <v>23259.99</v>
      </c>
      <c r="K15" s="25" t="s">
        <v>23</v>
      </c>
      <c r="L15" s="25">
        <v>0</v>
      </c>
      <c r="M15" s="48">
        <v>0</v>
      </c>
      <c r="N15" s="48">
        <v>0</v>
      </c>
      <c r="O15" s="48">
        <v>100</v>
      </c>
      <c r="P15" s="48">
        <v>0</v>
      </c>
      <c r="Q15" s="48">
        <v>100</v>
      </c>
      <c r="R15" s="25"/>
      <c r="S15" s="28" t="s">
        <v>24</v>
      </c>
    </row>
    <row r="16" spans="1:19" ht="68.25" thickBot="1" x14ac:dyDescent="0.3">
      <c r="A16" s="109"/>
      <c r="B16" s="138">
        <v>169951034</v>
      </c>
      <c r="C16" s="139">
        <v>401004</v>
      </c>
      <c r="D16" s="29" t="s">
        <v>77</v>
      </c>
      <c r="E16" s="140" t="s">
        <v>78</v>
      </c>
      <c r="F16" s="141" t="s">
        <v>79</v>
      </c>
      <c r="G16" s="141" t="s">
        <v>80</v>
      </c>
      <c r="H16" s="49">
        <v>70000</v>
      </c>
      <c r="I16" s="30">
        <v>0</v>
      </c>
      <c r="J16" s="142">
        <f>21000+49000</f>
        <v>70000</v>
      </c>
      <c r="K16" s="29" t="s">
        <v>23</v>
      </c>
      <c r="L16" s="29">
        <v>0</v>
      </c>
      <c r="M16" s="50">
        <v>0</v>
      </c>
      <c r="N16" s="50">
        <f>I16*100/H16</f>
        <v>0</v>
      </c>
      <c r="O16" s="50">
        <f>J16*100/H16</f>
        <v>100</v>
      </c>
      <c r="P16" s="50">
        <v>0</v>
      </c>
      <c r="Q16" s="50">
        <v>100</v>
      </c>
      <c r="R16" s="29"/>
      <c r="S16" s="32" t="s">
        <v>24</v>
      </c>
    </row>
    <row r="17" spans="1:19" x14ac:dyDescent="0.25">
      <c r="A17" s="109"/>
      <c r="B17" s="143"/>
      <c r="C17" s="38"/>
      <c r="D17" s="33"/>
      <c r="E17" s="144"/>
      <c r="F17" s="145"/>
      <c r="G17" s="145"/>
      <c r="H17" s="51"/>
      <c r="I17" s="52"/>
      <c r="J17" s="146"/>
      <c r="K17" s="33"/>
      <c r="L17" s="33"/>
      <c r="M17" s="53"/>
      <c r="N17" s="53"/>
      <c r="O17" s="53"/>
      <c r="P17" s="53"/>
      <c r="Q17" s="53"/>
      <c r="R17" s="33"/>
      <c r="S17" s="33"/>
    </row>
    <row r="18" spans="1:19" x14ac:dyDescent="0.25">
      <c r="B18" s="147"/>
      <c r="C18" s="147"/>
      <c r="D18" s="147"/>
      <c r="E18" s="147"/>
      <c r="F18" s="147"/>
      <c r="G18" s="38"/>
      <c r="H18" s="39"/>
      <c r="I18" s="148"/>
      <c r="J18" s="39"/>
      <c r="K18" s="149"/>
      <c r="L18" s="150"/>
      <c r="M18" s="150"/>
      <c r="N18" s="147"/>
      <c r="O18" s="147"/>
      <c r="P18" s="147"/>
      <c r="Q18" s="147"/>
      <c r="R18" s="147"/>
      <c r="S18" s="147"/>
    </row>
    <row r="30" spans="1:19" x14ac:dyDescent="0.25">
      <c r="A30" s="109"/>
      <c r="B30" s="1"/>
      <c r="C30" s="1"/>
      <c r="D30" s="1"/>
      <c r="E30" s="2"/>
      <c r="F30" s="1"/>
      <c r="G30" s="1"/>
      <c r="H30" s="110"/>
      <c r="I30" s="111"/>
      <c r="J30" s="3"/>
      <c r="K30" s="1"/>
      <c r="L30" s="4"/>
      <c r="M30" s="1"/>
      <c r="N30" s="1"/>
      <c r="O30" s="1"/>
      <c r="P30" s="4"/>
      <c r="Q30" s="4"/>
      <c r="R30" s="4"/>
      <c r="S30" s="4"/>
    </row>
    <row r="31" spans="1:19" x14ac:dyDescent="0.25">
      <c r="A31" s="109"/>
      <c r="B31" s="1"/>
      <c r="C31" s="1"/>
      <c r="D31" s="1"/>
      <c r="E31" s="2"/>
      <c r="F31" s="1"/>
      <c r="G31" s="1"/>
      <c r="H31" s="110"/>
      <c r="I31" s="111"/>
      <c r="J31" s="3"/>
      <c r="K31" s="1"/>
      <c r="L31" s="4"/>
      <c r="M31" s="1"/>
      <c r="N31" s="1"/>
      <c r="O31" s="1"/>
      <c r="P31" s="4"/>
      <c r="Q31" s="4"/>
      <c r="R31" s="4"/>
      <c r="S31" s="4"/>
    </row>
    <row r="32" spans="1:19" x14ac:dyDescent="0.25">
      <c r="A32" s="109"/>
      <c r="B32" s="1"/>
      <c r="C32" s="1"/>
      <c r="D32" s="1"/>
      <c r="E32" s="2"/>
      <c r="F32" s="1"/>
      <c r="G32" s="1"/>
      <c r="H32" s="110"/>
      <c r="I32" s="111"/>
      <c r="J32" s="3"/>
      <c r="K32" s="1"/>
      <c r="L32" s="4"/>
      <c r="M32" s="1"/>
      <c r="N32" s="1"/>
      <c r="O32" s="1"/>
      <c r="P32" s="4"/>
      <c r="Q32" s="4"/>
      <c r="R32" s="4"/>
      <c r="S32" s="4"/>
    </row>
    <row r="33" spans="1:19" x14ac:dyDescent="0.25">
      <c r="A33" s="109"/>
      <c r="B33" s="1"/>
      <c r="C33" s="1"/>
      <c r="D33" s="1"/>
      <c r="E33" s="2"/>
      <c r="F33" s="1"/>
      <c r="G33" s="1"/>
      <c r="H33" s="110"/>
      <c r="I33" s="111"/>
      <c r="J33" s="3"/>
      <c r="K33" s="1"/>
      <c r="L33" s="4"/>
      <c r="M33" s="1"/>
      <c r="N33" s="1"/>
      <c r="O33" s="1"/>
      <c r="P33" s="4"/>
      <c r="Q33" s="4"/>
      <c r="R33" s="4"/>
      <c r="S33" s="4"/>
    </row>
    <row r="34" spans="1:19" x14ac:dyDescent="0.25">
      <c r="A34" s="109"/>
      <c r="B34" s="1"/>
      <c r="C34" s="1"/>
      <c r="D34" s="1"/>
      <c r="E34" s="2"/>
      <c r="F34" s="1"/>
      <c r="G34" s="1"/>
      <c r="H34" s="110"/>
      <c r="I34" s="111"/>
      <c r="J34" s="3"/>
      <c r="K34" s="1"/>
      <c r="L34" s="4"/>
      <c r="M34" s="1"/>
      <c r="N34" s="1"/>
      <c r="O34" s="1"/>
      <c r="P34" s="4"/>
      <c r="Q34" s="4"/>
      <c r="R34" s="4"/>
      <c r="S34" s="4"/>
    </row>
    <row r="35" spans="1:19" x14ac:dyDescent="0.25">
      <c r="A35" s="109"/>
      <c r="B35" s="1"/>
      <c r="C35" s="413" t="s">
        <v>0</v>
      </c>
      <c r="D35" s="413"/>
      <c r="E35" s="413"/>
      <c r="F35" s="380" t="s">
        <v>61</v>
      </c>
      <c r="G35" s="380"/>
      <c r="H35" s="380"/>
      <c r="I35" s="380"/>
      <c r="J35" s="380"/>
      <c r="K35" s="380"/>
      <c r="L35" s="5"/>
      <c r="M35" s="6"/>
      <c r="N35" s="6"/>
      <c r="O35" s="6"/>
      <c r="P35" s="4"/>
      <c r="Q35" s="4"/>
      <c r="R35" s="4"/>
      <c r="S35" s="4"/>
    </row>
    <row r="36" spans="1:19" x14ac:dyDescent="0.25">
      <c r="A36" s="109"/>
      <c r="B36" s="1"/>
      <c r="C36" s="424" t="s">
        <v>1</v>
      </c>
      <c r="D36" s="424"/>
      <c r="E36" s="424"/>
      <c r="F36" s="426" t="s">
        <v>62</v>
      </c>
      <c r="G36" s="426"/>
      <c r="H36" s="426"/>
      <c r="I36" s="426"/>
      <c r="J36" s="426"/>
      <c r="K36" s="426"/>
      <c r="L36" s="5"/>
      <c r="M36" s="6"/>
      <c r="N36" s="6"/>
      <c r="O36" s="6"/>
      <c r="P36" s="4"/>
      <c r="Q36" s="4"/>
      <c r="R36" s="4"/>
      <c r="S36" s="4"/>
    </row>
    <row r="37" spans="1:19" x14ac:dyDescent="0.25">
      <c r="A37" s="109"/>
      <c r="B37" s="7"/>
      <c r="C37" s="413" t="s">
        <v>2</v>
      </c>
      <c r="D37" s="413"/>
      <c r="E37" s="413"/>
      <c r="F37" s="112" t="s">
        <v>59</v>
      </c>
      <c r="G37" s="113"/>
      <c r="H37" s="114"/>
      <c r="I37" s="115"/>
      <c r="J37" s="116"/>
      <c r="K37" s="117"/>
      <c r="L37" s="4"/>
      <c r="M37" s="6"/>
      <c r="N37" s="6"/>
      <c r="O37" s="6"/>
      <c r="P37" s="4"/>
      <c r="Q37" s="4"/>
      <c r="R37" s="4"/>
      <c r="S37" s="4"/>
    </row>
    <row r="38" spans="1:19" ht="15.75" thickBot="1" x14ac:dyDescent="0.3">
      <c r="A38" s="109"/>
      <c r="B38" s="7"/>
      <c r="C38" s="118"/>
      <c r="D38" s="118"/>
      <c r="E38" s="118"/>
      <c r="F38" s="119"/>
      <c r="G38" s="120"/>
      <c r="H38" s="121"/>
      <c r="I38" s="122"/>
      <c r="J38" s="123"/>
      <c r="K38" s="124"/>
      <c r="L38" s="4"/>
      <c r="M38" s="6"/>
      <c r="N38" s="6"/>
      <c r="O38" s="6"/>
      <c r="P38" s="4"/>
      <c r="Q38" s="4"/>
      <c r="R38" s="4"/>
      <c r="S38" s="4"/>
    </row>
    <row r="39" spans="1:19" x14ac:dyDescent="0.25">
      <c r="A39" s="109"/>
      <c r="B39" s="382" t="s">
        <v>25</v>
      </c>
      <c r="C39" s="374" t="s">
        <v>4</v>
      </c>
      <c r="D39" s="374"/>
      <c r="E39" s="374" t="s">
        <v>26</v>
      </c>
      <c r="F39" s="374" t="s">
        <v>27</v>
      </c>
      <c r="G39" s="421" t="s">
        <v>5</v>
      </c>
      <c r="H39" s="385" t="s">
        <v>63</v>
      </c>
      <c r="I39" s="374" t="s">
        <v>6</v>
      </c>
      <c r="J39" s="374"/>
      <c r="K39" s="374"/>
      <c r="L39" s="374"/>
      <c r="M39" s="374"/>
      <c r="N39" s="374" t="s">
        <v>7</v>
      </c>
      <c r="O39" s="374"/>
      <c r="P39" s="374" t="s">
        <v>8</v>
      </c>
      <c r="Q39" s="374"/>
      <c r="R39" s="374" t="s">
        <v>9</v>
      </c>
      <c r="S39" s="375"/>
    </row>
    <row r="40" spans="1:19" x14ac:dyDescent="0.25">
      <c r="A40" s="109"/>
      <c r="B40" s="383"/>
      <c r="C40" s="376" t="s">
        <v>10</v>
      </c>
      <c r="D40" s="376" t="s">
        <v>11</v>
      </c>
      <c r="E40" s="376"/>
      <c r="F40" s="376"/>
      <c r="G40" s="422"/>
      <c r="H40" s="386"/>
      <c r="I40" s="376" t="s">
        <v>12</v>
      </c>
      <c r="J40" s="376"/>
      <c r="K40" s="376" t="s">
        <v>13</v>
      </c>
      <c r="L40" s="376"/>
      <c r="M40" s="376"/>
      <c r="N40" s="376" t="s">
        <v>14</v>
      </c>
      <c r="O40" s="376"/>
      <c r="P40" s="376" t="s">
        <v>14</v>
      </c>
      <c r="Q40" s="376"/>
      <c r="R40" s="376"/>
      <c r="S40" s="377"/>
    </row>
    <row r="41" spans="1:19" ht="23.25" thickBot="1" x14ac:dyDescent="0.3">
      <c r="A41" s="109"/>
      <c r="B41" s="384"/>
      <c r="C41" s="378"/>
      <c r="D41" s="378"/>
      <c r="E41" s="378"/>
      <c r="F41" s="378"/>
      <c r="G41" s="423"/>
      <c r="H41" s="387"/>
      <c r="I41" s="43" t="s">
        <v>19</v>
      </c>
      <c r="J41" s="20" t="s">
        <v>16</v>
      </c>
      <c r="K41" s="20" t="s">
        <v>28</v>
      </c>
      <c r="L41" s="20" t="s">
        <v>15</v>
      </c>
      <c r="M41" s="44" t="s">
        <v>17</v>
      </c>
      <c r="N41" s="20" t="s">
        <v>18</v>
      </c>
      <c r="O41" s="20" t="s">
        <v>17</v>
      </c>
      <c r="P41" s="20" t="s">
        <v>19</v>
      </c>
      <c r="Q41" s="20" t="s">
        <v>16</v>
      </c>
      <c r="R41" s="20" t="s">
        <v>20</v>
      </c>
      <c r="S41" s="45" t="s">
        <v>21</v>
      </c>
    </row>
    <row r="42" spans="1:19" ht="78.75" x14ac:dyDescent="0.25">
      <c r="A42" s="109"/>
      <c r="B42" s="125">
        <v>169951024</v>
      </c>
      <c r="C42" s="126">
        <v>401005</v>
      </c>
      <c r="D42" s="21" t="s">
        <v>81</v>
      </c>
      <c r="E42" s="151" t="s">
        <v>82</v>
      </c>
      <c r="F42" s="127" t="s">
        <v>83</v>
      </c>
      <c r="G42" s="127" t="s">
        <v>76</v>
      </c>
      <c r="H42" s="54">
        <v>17748</v>
      </c>
      <c r="I42" s="22">
        <v>0</v>
      </c>
      <c r="J42" s="130">
        <v>17748</v>
      </c>
      <c r="K42" s="21" t="s">
        <v>23</v>
      </c>
      <c r="L42" s="21">
        <v>0</v>
      </c>
      <c r="M42" s="46">
        <v>0</v>
      </c>
      <c r="N42" s="46">
        <v>0</v>
      </c>
      <c r="O42" s="46">
        <v>100</v>
      </c>
      <c r="P42" s="46">
        <v>0</v>
      </c>
      <c r="Q42" s="46">
        <v>100</v>
      </c>
      <c r="R42" s="21"/>
      <c r="S42" s="24" t="s">
        <v>24</v>
      </c>
    </row>
    <row r="43" spans="1:19" ht="78.75" x14ac:dyDescent="0.25">
      <c r="A43" s="109"/>
      <c r="B43" s="132">
        <v>169951036</v>
      </c>
      <c r="C43" s="133">
        <v>401006</v>
      </c>
      <c r="D43" s="25" t="s">
        <v>84</v>
      </c>
      <c r="E43" s="134" t="s">
        <v>85</v>
      </c>
      <c r="F43" s="135" t="s">
        <v>86</v>
      </c>
      <c r="G43" s="135" t="s">
        <v>87</v>
      </c>
      <c r="H43" s="47">
        <v>286052.11</v>
      </c>
      <c r="I43" s="26">
        <v>0</v>
      </c>
      <c r="J43" s="136">
        <v>85815</v>
      </c>
      <c r="K43" s="25" t="s">
        <v>23</v>
      </c>
      <c r="L43" s="25">
        <v>0</v>
      </c>
      <c r="M43" s="48">
        <v>0</v>
      </c>
      <c r="N43" s="48">
        <f>I43*100/H43</f>
        <v>0</v>
      </c>
      <c r="O43" s="48">
        <f>J43*100/H43</f>
        <v>29.99977871164803</v>
      </c>
      <c r="P43" s="48">
        <v>0</v>
      </c>
      <c r="Q43" s="48">
        <v>0</v>
      </c>
      <c r="R43" s="25"/>
      <c r="S43" s="28" t="s">
        <v>24</v>
      </c>
    </row>
    <row r="44" spans="1:19" ht="78.75" x14ac:dyDescent="0.25">
      <c r="A44" s="109"/>
      <c r="B44" s="132">
        <v>169951025</v>
      </c>
      <c r="C44" s="133">
        <v>401007</v>
      </c>
      <c r="D44" s="25" t="s">
        <v>88</v>
      </c>
      <c r="E44" s="134" t="s">
        <v>89</v>
      </c>
      <c r="F44" s="135" t="s">
        <v>90</v>
      </c>
      <c r="G44" s="135" t="s">
        <v>76</v>
      </c>
      <c r="H44" s="47">
        <v>19488</v>
      </c>
      <c r="I44" s="26">
        <v>0</v>
      </c>
      <c r="J44" s="136">
        <v>19488</v>
      </c>
      <c r="K44" s="25" t="s">
        <v>23</v>
      </c>
      <c r="L44" s="25">
        <v>0</v>
      </c>
      <c r="M44" s="48">
        <v>0</v>
      </c>
      <c r="N44" s="48">
        <f>I44*100/H44</f>
        <v>0</v>
      </c>
      <c r="O44" s="48">
        <v>100</v>
      </c>
      <c r="P44" s="48">
        <v>0</v>
      </c>
      <c r="Q44" s="48">
        <v>100</v>
      </c>
      <c r="R44" s="25"/>
      <c r="S44" s="28" t="s">
        <v>24</v>
      </c>
    </row>
    <row r="45" spans="1:19" ht="79.5" thickBot="1" x14ac:dyDescent="0.3">
      <c r="A45" s="109"/>
      <c r="B45" s="138">
        <v>169951033</v>
      </c>
      <c r="C45" s="139">
        <v>401008</v>
      </c>
      <c r="D45" s="29" t="s">
        <v>91</v>
      </c>
      <c r="E45" s="140" t="s">
        <v>92</v>
      </c>
      <c r="F45" s="141" t="s">
        <v>93</v>
      </c>
      <c r="G45" s="141" t="s">
        <v>94</v>
      </c>
      <c r="H45" s="49">
        <v>15323.6</v>
      </c>
      <c r="I45" s="30">
        <v>0</v>
      </c>
      <c r="J45" s="142">
        <v>15323.6</v>
      </c>
      <c r="K45" s="29" t="s">
        <v>23</v>
      </c>
      <c r="L45" s="29">
        <v>0</v>
      </c>
      <c r="M45" s="50">
        <v>0</v>
      </c>
      <c r="N45" s="50">
        <v>0</v>
      </c>
      <c r="O45" s="50">
        <v>100</v>
      </c>
      <c r="P45" s="50">
        <v>0</v>
      </c>
      <c r="Q45" s="50">
        <v>100</v>
      </c>
      <c r="R45" s="29"/>
      <c r="S45" s="32" t="s">
        <v>24</v>
      </c>
    </row>
    <row r="46" spans="1:19" x14ac:dyDescent="0.25">
      <c r="B46" s="147"/>
      <c r="C46" s="147"/>
      <c r="D46" s="147"/>
      <c r="E46" s="147"/>
      <c r="F46" s="147"/>
      <c r="G46" s="38"/>
      <c r="H46" s="39"/>
      <c r="I46" s="148"/>
      <c r="J46" s="39"/>
      <c r="K46" s="149"/>
      <c r="L46" s="150"/>
      <c r="M46" s="150"/>
      <c r="N46" s="147"/>
      <c r="O46" s="147"/>
      <c r="P46" s="147"/>
      <c r="Q46" s="147"/>
      <c r="R46" s="147"/>
      <c r="S46" s="147"/>
    </row>
    <row r="59" spans="1:19" x14ac:dyDescent="0.25">
      <c r="A59" s="109"/>
      <c r="B59" s="1"/>
      <c r="C59" s="1"/>
      <c r="D59" s="1"/>
      <c r="E59" s="2"/>
      <c r="F59" s="1"/>
      <c r="G59" s="1"/>
      <c r="H59" s="110"/>
      <c r="I59" s="111"/>
      <c r="J59" s="3"/>
      <c r="K59" s="1"/>
      <c r="L59" s="4"/>
      <c r="M59" s="1"/>
      <c r="N59" s="1"/>
      <c r="O59" s="1"/>
      <c r="P59" s="4"/>
      <c r="Q59" s="4"/>
      <c r="R59" s="4"/>
      <c r="S59" s="4"/>
    </row>
    <row r="60" spans="1:19" x14ac:dyDescent="0.25">
      <c r="A60" s="109"/>
      <c r="B60" s="1"/>
      <c r="C60" s="1"/>
      <c r="D60" s="1"/>
      <c r="E60" s="2"/>
      <c r="F60" s="1"/>
      <c r="G60" s="1"/>
      <c r="H60" s="110"/>
      <c r="I60" s="111"/>
      <c r="J60" s="3"/>
      <c r="K60" s="1"/>
      <c r="L60" s="4"/>
      <c r="M60" s="1"/>
      <c r="N60" s="1"/>
      <c r="O60" s="1"/>
      <c r="P60" s="4"/>
      <c r="Q60" s="4"/>
      <c r="R60" s="4"/>
      <c r="S60" s="4"/>
    </row>
    <row r="61" spans="1:19" x14ac:dyDescent="0.25">
      <c r="A61" s="109"/>
      <c r="B61" s="1"/>
      <c r="C61" s="1"/>
      <c r="D61" s="1"/>
      <c r="E61" s="2"/>
      <c r="F61" s="1"/>
      <c r="G61" s="1"/>
      <c r="H61" s="110"/>
      <c r="I61" s="111"/>
      <c r="J61" s="3"/>
      <c r="K61" s="1"/>
      <c r="L61" s="4"/>
      <c r="M61" s="1"/>
      <c r="N61" s="1"/>
      <c r="O61" s="1"/>
      <c r="P61" s="4"/>
      <c r="Q61" s="4"/>
      <c r="R61" s="4"/>
      <c r="S61" s="4"/>
    </row>
    <row r="62" spans="1:19" x14ac:dyDescent="0.25">
      <c r="A62" s="109"/>
      <c r="B62" s="1"/>
      <c r="C62" s="1"/>
      <c r="D62" s="1"/>
      <c r="E62" s="2"/>
      <c r="F62" s="1"/>
      <c r="G62" s="1"/>
      <c r="H62" s="110"/>
      <c r="I62" s="111"/>
      <c r="J62" s="3"/>
      <c r="K62" s="1"/>
      <c r="L62" s="4"/>
      <c r="M62" s="1"/>
      <c r="N62" s="1"/>
      <c r="O62" s="1"/>
      <c r="P62" s="4"/>
      <c r="Q62" s="4"/>
      <c r="R62" s="4"/>
      <c r="S62" s="4"/>
    </row>
    <row r="63" spans="1:19" x14ac:dyDescent="0.25">
      <c r="A63" s="109"/>
      <c r="B63" s="1"/>
      <c r="C63" s="413" t="s">
        <v>0</v>
      </c>
      <c r="D63" s="413"/>
      <c r="E63" s="413"/>
      <c r="F63" s="380" t="s">
        <v>61</v>
      </c>
      <c r="G63" s="380"/>
      <c r="H63" s="380"/>
      <c r="I63" s="380"/>
      <c r="J63" s="380"/>
      <c r="K63" s="380"/>
      <c r="L63" s="5"/>
      <c r="M63" s="6"/>
      <c r="N63" s="6"/>
      <c r="O63" s="6"/>
      <c r="P63" s="4"/>
      <c r="Q63" s="4"/>
      <c r="R63" s="4"/>
      <c r="S63" s="4"/>
    </row>
    <row r="64" spans="1:19" x14ac:dyDescent="0.25">
      <c r="A64" s="109"/>
      <c r="B64" s="1"/>
      <c r="C64" s="424" t="s">
        <v>1</v>
      </c>
      <c r="D64" s="424"/>
      <c r="E64" s="424"/>
      <c r="F64" s="426" t="s">
        <v>62</v>
      </c>
      <c r="G64" s="426"/>
      <c r="H64" s="426"/>
      <c r="I64" s="426"/>
      <c r="J64" s="426"/>
      <c r="K64" s="426"/>
      <c r="L64" s="5"/>
      <c r="M64" s="6"/>
      <c r="N64" s="6"/>
      <c r="O64" s="6"/>
      <c r="P64" s="4"/>
      <c r="Q64" s="4"/>
      <c r="R64" s="4"/>
      <c r="S64" s="4"/>
    </row>
    <row r="65" spans="1:19" x14ac:dyDescent="0.25">
      <c r="A65" s="109"/>
      <c r="B65" s="7"/>
      <c r="C65" s="413" t="s">
        <v>2</v>
      </c>
      <c r="D65" s="413"/>
      <c r="E65" s="413"/>
      <c r="F65" s="112" t="s">
        <v>59</v>
      </c>
      <c r="G65" s="113"/>
      <c r="H65" s="114"/>
      <c r="I65" s="115"/>
      <c r="J65" s="116"/>
      <c r="K65" s="117"/>
      <c r="L65" s="4"/>
      <c r="M65" s="6"/>
      <c r="N65" s="6"/>
      <c r="O65" s="6"/>
      <c r="P65" s="4"/>
      <c r="Q65" s="4"/>
      <c r="R65" s="4"/>
      <c r="S65" s="4"/>
    </row>
    <row r="66" spans="1:19" ht="15.75" thickBot="1" x14ac:dyDescent="0.3">
      <c r="A66" s="109"/>
      <c r="B66" s="7"/>
      <c r="C66" s="118"/>
      <c r="D66" s="118"/>
      <c r="E66" s="118"/>
      <c r="F66" s="119"/>
      <c r="G66" s="120"/>
      <c r="H66" s="121"/>
      <c r="I66" s="122"/>
      <c r="J66" s="123"/>
      <c r="K66" s="124"/>
      <c r="L66" s="4"/>
      <c r="M66" s="6"/>
      <c r="N66" s="6"/>
      <c r="O66" s="6"/>
      <c r="P66" s="4"/>
      <c r="Q66" s="4"/>
      <c r="R66" s="4"/>
      <c r="S66" s="4"/>
    </row>
    <row r="67" spans="1:19" x14ac:dyDescent="0.25">
      <c r="A67" s="109"/>
      <c r="B67" s="382" t="s">
        <v>25</v>
      </c>
      <c r="C67" s="374" t="s">
        <v>4</v>
      </c>
      <c r="D67" s="374"/>
      <c r="E67" s="374" t="s">
        <v>26</v>
      </c>
      <c r="F67" s="374" t="s">
        <v>27</v>
      </c>
      <c r="G67" s="421" t="s">
        <v>5</v>
      </c>
      <c r="H67" s="385" t="s">
        <v>63</v>
      </c>
      <c r="I67" s="374" t="s">
        <v>6</v>
      </c>
      <c r="J67" s="374"/>
      <c r="K67" s="374"/>
      <c r="L67" s="374"/>
      <c r="M67" s="374"/>
      <c r="N67" s="374" t="s">
        <v>7</v>
      </c>
      <c r="O67" s="374"/>
      <c r="P67" s="374" t="s">
        <v>8</v>
      </c>
      <c r="Q67" s="374"/>
      <c r="R67" s="374" t="s">
        <v>9</v>
      </c>
      <c r="S67" s="375"/>
    </row>
    <row r="68" spans="1:19" x14ac:dyDescent="0.25">
      <c r="A68" s="109"/>
      <c r="B68" s="383"/>
      <c r="C68" s="376" t="s">
        <v>10</v>
      </c>
      <c r="D68" s="376" t="s">
        <v>11</v>
      </c>
      <c r="E68" s="376"/>
      <c r="F68" s="376"/>
      <c r="G68" s="422"/>
      <c r="H68" s="386"/>
      <c r="I68" s="376" t="s">
        <v>12</v>
      </c>
      <c r="J68" s="376"/>
      <c r="K68" s="376" t="s">
        <v>13</v>
      </c>
      <c r="L68" s="376"/>
      <c r="M68" s="376"/>
      <c r="N68" s="376" t="s">
        <v>14</v>
      </c>
      <c r="O68" s="376"/>
      <c r="P68" s="376" t="s">
        <v>14</v>
      </c>
      <c r="Q68" s="376"/>
      <c r="R68" s="376"/>
      <c r="S68" s="377"/>
    </row>
    <row r="69" spans="1:19" ht="23.25" thickBot="1" x14ac:dyDescent="0.3">
      <c r="A69" s="109"/>
      <c r="B69" s="384"/>
      <c r="C69" s="378"/>
      <c r="D69" s="378"/>
      <c r="E69" s="378"/>
      <c r="F69" s="378"/>
      <c r="G69" s="423"/>
      <c r="H69" s="387"/>
      <c r="I69" s="43" t="s">
        <v>19</v>
      </c>
      <c r="J69" s="20" t="s">
        <v>16</v>
      </c>
      <c r="K69" s="20" t="s">
        <v>28</v>
      </c>
      <c r="L69" s="20" t="s">
        <v>15</v>
      </c>
      <c r="M69" s="44" t="s">
        <v>17</v>
      </c>
      <c r="N69" s="20" t="s">
        <v>18</v>
      </c>
      <c r="O69" s="20" t="s">
        <v>17</v>
      </c>
      <c r="P69" s="20" t="s">
        <v>19</v>
      </c>
      <c r="Q69" s="20" t="s">
        <v>16</v>
      </c>
      <c r="R69" s="20" t="s">
        <v>20</v>
      </c>
      <c r="S69" s="45" t="s">
        <v>21</v>
      </c>
    </row>
    <row r="70" spans="1:19" ht="67.5" x14ac:dyDescent="0.25">
      <c r="B70" s="125">
        <v>169951035</v>
      </c>
      <c r="C70" s="126">
        <v>401009</v>
      </c>
      <c r="D70" s="21" t="s">
        <v>95</v>
      </c>
      <c r="E70" s="151" t="s">
        <v>96</v>
      </c>
      <c r="F70" s="127" t="s">
        <v>97</v>
      </c>
      <c r="G70" s="127" t="s">
        <v>87</v>
      </c>
      <c r="H70" s="54">
        <v>65527.85</v>
      </c>
      <c r="I70" s="22">
        <v>0</v>
      </c>
      <c r="J70" s="130">
        <v>65527.85</v>
      </c>
      <c r="K70" s="21" t="s">
        <v>23</v>
      </c>
      <c r="L70" s="21">
        <v>0</v>
      </c>
      <c r="M70" s="46">
        <v>0</v>
      </c>
      <c r="N70" s="46">
        <v>0</v>
      </c>
      <c r="O70" s="46">
        <v>100</v>
      </c>
      <c r="P70" s="46">
        <v>0</v>
      </c>
      <c r="Q70" s="46">
        <v>100</v>
      </c>
      <c r="R70" s="21"/>
      <c r="S70" s="24" t="s">
        <v>24</v>
      </c>
    </row>
    <row r="71" spans="1:19" ht="67.5" x14ac:dyDescent="0.25">
      <c r="B71" s="132">
        <v>169951054</v>
      </c>
      <c r="C71" s="133">
        <v>401010</v>
      </c>
      <c r="D71" s="25" t="s">
        <v>98</v>
      </c>
      <c r="E71" s="134" t="s">
        <v>99</v>
      </c>
      <c r="F71" s="135" t="s">
        <v>100</v>
      </c>
      <c r="G71" s="135" t="s">
        <v>101</v>
      </c>
      <c r="H71" s="47">
        <v>620000</v>
      </c>
      <c r="I71" s="26">
        <v>0</v>
      </c>
      <c r="J71" s="136">
        <v>186000</v>
      </c>
      <c r="K71" s="25" t="s">
        <v>23</v>
      </c>
      <c r="L71" s="25">
        <v>0</v>
      </c>
      <c r="M71" s="48">
        <v>0</v>
      </c>
      <c r="N71" s="48">
        <v>0</v>
      </c>
      <c r="O71" s="48">
        <v>30</v>
      </c>
      <c r="P71" s="48">
        <v>0</v>
      </c>
      <c r="Q71" s="48">
        <v>0</v>
      </c>
      <c r="R71" s="25"/>
      <c r="S71" s="28" t="s">
        <v>24</v>
      </c>
    </row>
    <row r="72" spans="1:19" ht="101.25" x14ac:dyDescent="0.25">
      <c r="B72" s="132">
        <v>169951053</v>
      </c>
      <c r="C72" s="133">
        <v>401011</v>
      </c>
      <c r="D72" s="25" t="s">
        <v>102</v>
      </c>
      <c r="E72" s="134" t="s">
        <v>103</v>
      </c>
      <c r="F72" s="135" t="s">
        <v>104</v>
      </c>
      <c r="G72" s="135" t="s">
        <v>87</v>
      </c>
      <c r="H72" s="47">
        <v>246756.36</v>
      </c>
      <c r="I72" s="26">
        <v>0</v>
      </c>
      <c r="J72" s="136">
        <v>74026.91</v>
      </c>
      <c r="K72" s="25" t="s">
        <v>23</v>
      </c>
      <c r="L72" s="25">
        <v>0</v>
      </c>
      <c r="M72" s="48">
        <v>0</v>
      </c>
      <c r="N72" s="48">
        <v>0</v>
      </c>
      <c r="O72" s="48">
        <v>30</v>
      </c>
      <c r="P72" s="48">
        <v>0</v>
      </c>
      <c r="Q72" s="48">
        <v>0</v>
      </c>
      <c r="R72" s="25"/>
      <c r="S72" s="28" t="s">
        <v>24</v>
      </c>
    </row>
    <row r="73" spans="1:19" ht="68.25" thickBot="1" x14ac:dyDescent="0.3">
      <c r="B73" s="138">
        <v>169951057</v>
      </c>
      <c r="C73" s="139">
        <v>401012</v>
      </c>
      <c r="D73" s="29" t="s">
        <v>105</v>
      </c>
      <c r="E73" s="140" t="s">
        <v>106</v>
      </c>
      <c r="F73" s="141" t="s">
        <v>107</v>
      </c>
      <c r="G73" s="141" t="s">
        <v>108</v>
      </c>
      <c r="H73" s="49">
        <v>18208.8</v>
      </c>
      <c r="I73" s="30">
        <v>0</v>
      </c>
      <c r="J73" s="49">
        <f>5220+4176+8812.8</f>
        <v>18208.8</v>
      </c>
      <c r="K73" s="29" t="s">
        <v>23</v>
      </c>
      <c r="L73" s="29">
        <v>0</v>
      </c>
      <c r="M73" s="50">
        <v>0</v>
      </c>
      <c r="N73" s="50">
        <f>I73*100/H73</f>
        <v>0</v>
      </c>
      <c r="O73" s="50">
        <v>100</v>
      </c>
      <c r="P73" s="50">
        <v>0</v>
      </c>
      <c r="Q73" s="50">
        <v>100</v>
      </c>
      <c r="R73" s="29" t="s">
        <v>24</v>
      </c>
      <c r="S73" s="32"/>
    </row>
    <row r="74" spans="1:19" x14ac:dyDescent="0.25">
      <c r="H74" s="38"/>
      <c r="I74" s="148"/>
      <c r="J74" s="39"/>
      <c r="K74" s="33"/>
      <c r="L74" s="33"/>
      <c r="M74" s="150"/>
      <c r="N74" s="150"/>
    </row>
    <row r="75" spans="1:19" x14ac:dyDescent="0.25">
      <c r="H75" s="38"/>
      <c r="I75" s="148"/>
      <c r="J75" s="39"/>
      <c r="K75" s="33"/>
      <c r="L75" s="33"/>
      <c r="M75" s="150"/>
      <c r="N75" s="150"/>
    </row>
    <row r="76" spans="1:19" x14ac:dyDescent="0.25">
      <c r="H76" s="38"/>
      <c r="I76" s="148"/>
      <c r="J76" s="39"/>
      <c r="K76" s="33"/>
      <c r="L76" s="33"/>
      <c r="M76" s="150"/>
      <c r="N76" s="150"/>
    </row>
    <row r="88" spans="1:19" x14ac:dyDescent="0.25">
      <c r="A88" s="109"/>
      <c r="B88" s="1"/>
      <c r="C88" s="1"/>
      <c r="D88" s="1"/>
      <c r="E88" s="2"/>
      <c r="F88" s="1"/>
      <c r="G88" s="1"/>
      <c r="H88" s="110"/>
      <c r="I88" s="111"/>
      <c r="J88" s="3"/>
      <c r="K88" s="1"/>
      <c r="L88" s="4"/>
      <c r="M88" s="1"/>
      <c r="N88" s="1"/>
      <c r="O88" s="1"/>
      <c r="P88" s="4"/>
      <c r="Q88" s="4"/>
      <c r="R88" s="4"/>
      <c r="S88" s="4"/>
    </row>
    <row r="89" spans="1:19" x14ac:dyDescent="0.25">
      <c r="A89" s="109"/>
      <c r="B89" s="1"/>
      <c r="C89" s="1"/>
      <c r="D89" s="1"/>
      <c r="E89" s="2"/>
      <c r="F89" s="1"/>
      <c r="G89" s="1"/>
      <c r="H89" s="110"/>
      <c r="I89" s="111"/>
      <c r="J89" s="3"/>
      <c r="K89" s="1"/>
      <c r="L89" s="4"/>
      <c r="M89" s="1"/>
      <c r="N89" s="1"/>
      <c r="O89" s="1"/>
      <c r="P89" s="4"/>
      <c r="Q89" s="4"/>
      <c r="R89" s="4"/>
      <c r="S89" s="4"/>
    </row>
    <row r="90" spans="1:19" x14ac:dyDescent="0.25">
      <c r="A90" s="109"/>
      <c r="B90" s="1"/>
      <c r="C90" s="1"/>
      <c r="D90" s="1"/>
      <c r="E90" s="2"/>
      <c r="F90" s="1"/>
      <c r="G90" s="1"/>
      <c r="H90" s="110"/>
      <c r="I90" s="111"/>
      <c r="J90" s="3"/>
      <c r="K90" s="1"/>
      <c r="L90" s="4"/>
      <c r="M90" s="1"/>
      <c r="N90" s="1"/>
      <c r="O90" s="1"/>
      <c r="P90" s="4"/>
      <c r="Q90" s="4"/>
      <c r="R90" s="4"/>
      <c r="S90" s="4"/>
    </row>
    <row r="91" spans="1:19" x14ac:dyDescent="0.25">
      <c r="A91" s="109"/>
      <c r="B91" s="1"/>
      <c r="C91" s="1"/>
      <c r="D91" s="1"/>
      <c r="E91" s="2"/>
      <c r="F91" s="1"/>
      <c r="G91" s="1"/>
      <c r="H91" s="110"/>
      <c r="I91" s="111"/>
      <c r="J91" s="3"/>
      <c r="K91" s="1"/>
      <c r="L91" s="4"/>
      <c r="M91" s="1"/>
      <c r="N91" s="1"/>
      <c r="O91" s="1"/>
      <c r="P91" s="4"/>
      <c r="Q91" s="4"/>
      <c r="R91" s="4"/>
      <c r="S91" s="4"/>
    </row>
    <row r="92" spans="1:19" x14ac:dyDescent="0.25">
      <c r="A92" s="109"/>
      <c r="B92" s="1"/>
      <c r="C92" s="1"/>
      <c r="D92" s="1"/>
      <c r="E92" s="2"/>
      <c r="F92" s="1"/>
      <c r="G92" s="1"/>
      <c r="H92" s="110"/>
      <c r="I92" s="111"/>
      <c r="J92" s="3"/>
      <c r="K92" s="1"/>
      <c r="L92" s="4"/>
      <c r="M92" s="1"/>
      <c r="N92" s="1"/>
      <c r="O92" s="1"/>
      <c r="P92" s="4"/>
      <c r="Q92" s="4"/>
      <c r="R92" s="4"/>
      <c r="S92" s="4"/>
    </row>
    <row r="93" spans="1:19" x14ac:dyDescent="0.25">
      <c r="A93" s="109"/>
      <c r="B93" s="1"/>
      <c r="C93" s="413" t="s">
        <v>0</v>
      </c>
      <c r="D93" s="413"/>
      <c r="E93" s="413"/>
      <c r="F93" s="380" t="s">
        <v>61</v>
      </c>
      <c r="G93" s="380"/>
      <c r="H93" s="380"/>
      <c r="I93" s="380"/>
      <c r="J93" s="380"/>
      <c r="K93" s="380"/>
      <c r="L93" s="5"/>
      <c r="M93" s="6"/>
      <c r="N93" s="6"/>
      <c r="O93" s="6"/>
      <c r="P93" s="4"/>
      <c r="Q93" s="4"/>
      <c r="R93" s="4"/>
      <c r="S93" s="4"/>
    </row>
    <row r="94" spans="1:19" x14ac:dyDescent="0.25">
      <c r="A94" s="109"/>
      <c r="B94" s="1"/>
      <c r="C94" s="424" t="s">
        <v>1</v>
      </c>
      <c r="D94" s="424"/>
      <c r="E94" s="424"/>
      <c r="F94" s="426" t="s">
        <v>62</v>
      </c>
      <c r="G94" s="426"/>
      <c r="H94" s="426"/>
      <c r="I94" s="426"/>
      <c r="J94" s="426"/>
      <c r="K94" s="426"/>
      <c r="L94" s="5"/>
      <c r="M94" s="6"/>
      <c r="N94" s="6"/>
      <c r="O94" s="6"/>
      <c r="P94" s="4"/>
      <c r="Q94" s="4"/>
      <c r="R94" s="4"/>
      <c r="S94" s="4"/>
    </row>
    <row r="95" spans="1:19" x14ac:dyDescent="0.25">
      <c r="A95" s="109"/>
      <c r="B95" s="7"/>
      <c r="C95" s="413" t="s">
        <v>2</v>
      </c>
      <c r="D95" s="413"/>
      <c r="E95" s="413"/>
      <c r="F95" s="112" t="s">
        <v>59</v>
      </c>
      <c r="G95" s="113"/>
      <c r="H95" s="114"/>
      <c r="I95" s="115"/>
      <c r="J95" s="116"/>
      <c r="K95" s="117"/>
      <c r="L95" s="4"/>
      <c r="M95" s="6"/>
      <c r="N95" s="6"/>
      <c r="O95" s="6"/>
      <c r="P95" s="4"/>
      <c r="Q95" s="4"/>
      <c r="R95" s="4"/>
      <c r="S95" s="4"/>
    </row>
    <row r="96" spans="1:19" ht="15.75" thickBot="1" x14ac:dyDescent="0.3">
      <c r="A96" s="109"/>
      <c r="B96" s="7"/>
      <c r="C96" s="118"/>
      <c r="D96" s="118"/>
      <c r="E96" s="118"/>
      <c r="F96" s="119"/>
      <c r="G96" s="120"/>
      <c r="H96" s="121"/>
      <c r="I96" s="122"/>
      <c r="J96" s="123"/>
      <c r="K96" s="124"/>
      <c r="L96" s="4"/>
      <c r="M96" s="6"/>
      <c r="N96" s="6"/>
      <c r="O96" s="6"/>
      <c r="P96" s="4"/>
      <c r="Q96" s="4"/>
      <c r="R96" s="4"/>
      <c r="S96" s="4"/>
    </row>
    <row r="97" spans="1:19" x14ac:dyDescent="0.25">
      <c r="A97" s="109"/>
      <c r="B97" s="382" t="s">
        <v>25</v>
      </c>
      <c r="C97" s="374" t="s">
        <v>4</v>
      </c>
      <c r="D97" s="374"/>
      <c r="E97" s="374" t="s">
        <v>26</v>
      </c>
      <c r="F97" s="374" t="s">
        <v>27</v>
      </c>
      <c r="G97" s="421" t="s">
        <v>5</v>
      </c>
      <c r="H97" s="385" t="s">
        <v>63</v>
      </c>
      <c r="I97" s="374" t="s">
        <v>6</v>
      </c>
      <c r="J97" s="374"/>
      <c r="K97" s="374"/>
      <c r="L97" s="374"/>
      <c r="M97" s="374"/>
      <c r="N97" s="374" t="s">
        <v>7</v>
      </c>
      <c r="O97" s="374"/>
      <c r="P97" s="374" t="s">
        <v>8</v>
      </c>
      <c r="Q97" s="374"/>
      <c r="R97" s="374" t="s">
        <v>9</v>
      </c>
      <c r="S97" s="375"/>
    </row>
    <row r="98" spans="1:19" x14ac:dyDescent="0.25">
      <c r="A98" s="109"/>
      <c r="B98" s="383"/>
      <c r="C98" s="376" t="s">
        <v>10</v>
      </c>
      <c r="D98" s="376" t="s">
        <v>11</v>
      </c>
      <c r="E98" s="376"/>
      <c r="F98" s="376"/>
      <c r="G98" s="422"/>
      <c r="H98" s="386"/>
      <c r="I98" s="376" t="s">
        <v>12</v>
      </c>
      <c r="J98" s="376"/>
      <c r="K98" s="376" t="s">
        <v>13</v>
      </c>
      <c r="L98" s="376"/>
      <c r="M98" s="376"/>
      <c r="N98" s="376" t="s">
        <v>14</v>
      </c>
      <c r="O98" s="376"/>
      <c r="P98" s="376" t="s">
        <v>14</v>
      </c>
      <c r="Q98" s="376"/>
      <c r="R98" s="376"/>
      <c r="S98" s="377"/>
    </row>
    <row r="99" spans="1:19" ht="23.25" thickBot="1" x14ac:dyDescent="0.3">
      <c r="A99" s="109"/>
      <c r="B99" s="384"/>
      <c r="C99" s="378"/>
      <c r="D99" s="378"/>
      <c r="E99" s="378"/>
      <c r="F99" s="378"/>
      <c r="G99" s="423"/>
      <c r="H99" s="387"/>
      <c r="I99" s="43" t="s">
        <v>19</v>
      </c>
      <c r="J99" s="20" t="s">
        <v>16</v>
      </c>
      <c r="K99" s="20" t="s">
        <v>28</v>
      </c>
      <c r="L99" s="20" t="s">
        <v>15</v>
      </c>
      <c r="M99" s="44" t="s">
        <v>17</v>
      </c>
      <c r="N99" s="20" t="s">
        <v>18</v>
      </c>
      <c r="O99" s="20" t="s">
        <v>17</v>
      </c>
      <c r="P99" s="20" t="s">
        <v>19</v>
      </c>
      <c r="Q99" s="20" t="s">
        <v>16</v>
      </c>
      <c r="R99" s="20" t="s">
        <v>20</v>
      </c>
      <c r="S99" s="45" t="s">
        <v>21</v>
      </c>
    </row>
    <row r="100" spans="1:19" ht="123.75" x14ac:dyDescent="0.25">
      <c r="B100" s="152">
        <v>169951078</v>
      </c>
      <c r="C100" s="153">
        <v>401014</v>
      </c>
      <c r="D100" s="154" t="s">
        <v>109</v>
      </c>
      <c r="E100" s="155" t="s">
        <v>110</v>
      </c>
      <c r="F100" s="154" t="s">
        <v>111</v>
      </c>
      <c r="G100" s="156" t="s">
        <v>112</v>
      </c>
      <c r="H100" s="157">
        <v>115667.68</v>
      </c>
      <c r="I100" s="158">
        <v>34700.31</v>
      </c>
      <c r="J100" s="157">
        <v>34700.31</v>
      </c>
      <c r="K100" s="155" t="s">
        <v>23</v>
      </c>
      <c r="L100" s="155">
        <v>0</v>
      </c>
      <c r="M100" s="155">
        <v>0</v>
      </c>
      <c r="N100" s="155">
        <v>30</v>
      </c>
      <c r="O100" s="155">
        <v>30</v>
      </c>
      <c r="P100" s="155">
        <v>0</v>
      </c>
      <c r="Q100" s="155">
        <v>0</v>
      </c>
      <c r="R100" s="155"/>
      <c r="S100" s="159" t="s">
        <v>24</v>
      </c>
    </row>
    <row r="101" spans="1:19" ht="90" x14ac:dyDescent="0.25">
      <c r="B101" s="160">
        <v>169951077</v>
      </c>
      <c r="C101" s="161">
        <v>401013</v>
      </c>
      <c r="D101" s="25" t="s">
        <v>113</v>
      </c>
      <c r="E101" s="134" t="s">
        <v>114</v>
      </c>
      <c r="F101" s="135" t="s">
        <v>115</v>
      </c>
      <c r="G101" s="135" t="s">
        <v>116</v>
      </c>
      <c r="H101" s="47">
        <v>112573.98</v>
      </c>
      <c r="I101" s="26">
        <v>0</v>
      </c>
      <c r="J101" s="136">
        <v>0</v>
      </c>
      <c r="K101" s="162" t="s">
        <v>23</v>
      </c>
      <c r="L101" s="162">
        <v>0</v>
      </c>
      <c r="M101" s="162">
        <v>0</v>
      </c>
      <c r="N101" s="48">
        <v>0</v>
      </c>
      <c r="O101" s="48">
        <v>0</v>
      </c>
      <c r="P101" s="48">
        <v>0</v>
      </c>
      <c r="Q101" s="48">
        <v>0</v>
      </c>
      <c r="R101" s="25"/>
      <c r="S101" s="28" t="s">
        <v>24</v>
      </c>
    </row>
    <row r="102" spans="1:19" ht="57" thickBot="1" x14ac:dyDescent="0.3">
      <c r="B102" s="138"/>
      <c r="C102" s="139">
        <v>413001</v>
      </c>
      <c r="D102" s="29" t="s">
        <v>117</v>
      </c>
      <c r="E102" s="140" t="s">
        <v>118</v>
      </c>
      <c r="F102" s="141" t="s">
        <v>23</v>
      </c>
      <c r="G102" s="141" t="s">
        <v>23</v>
      </c>
      <c r="H102" s="49">
        <v>1525815.9</v>
      </c>
      <c r="I102" s="30">
        <v>0</v>
      </c>
      <c r="J102" s="142">
        <v>1525815.9</v>
      </c>
      <c r="K102" s="29" t="s">
        <v>23</v>
      </c>
      <c r="L102" s="29">
        <v>0</v>
      </c>
      <c r="M102" s="50">
        <v>0</v>
      </c>
      <c r="N102" s="50">
        <v>0</v>
      </c>
      <c r="O102" s="50">
        <v>100</v>
      </c>
      <c r="P102" s="50">
        <v>0</v>
      </c>
      <c r="Q102" s="50">
        <v>100</v>
      </c>
      <c r="R102" s="29"/>
      <c r="S102" s="32" t="s">
        <v>24</v>
      </c>
    </row>
    <row r="103" spans="1:19" ht="15.75" thickBot="1" x14ac:dyDescent="0.3">
      <c r="G103" s="163" t="s">
        <v>29</v>
      </c>
      <c r="H103" s="164">
        <f>H13+H14+H15+H16+H42+H43+H44+H45+H70+H71+H72+H73+H100+H101+H102</f>
        <v>3482921.26</v>
      </c>
      <c r="I103" s="165">
        <f>I13+I14+I15+I16+I42+I43+I44+I45+I70+I71+I72+I73+I100+I101+I102</f>
        <v>34700.31</v>
      </c>
      <c r="J103" s="35">
        <f>J13+J14+J15+J16+J42+J43+J44+J45+J70+J71+J72+J73+J100+J101+J102</f>
        <v>2482413.3499999996</v>
      </c>
      <c r="K103" s="166" t="s">
        <v>23</v>
      </c>
      <c r="L103" s="166">
        <v>0</v>
      </c>
      <c r="M103" s="167">
        <v>0</v>
      </c>
      <c r="N103" s="150"/>
    </row>
    <row r="104" spans="1:19" x14ac:dyDescent="0.25">
      <c r="H104" s="38"/>
      <c r="I104" s="148"/>
      <c r="J104" s="39"/>
      <c r="K104" s="33"/>
      <c r="L104" s="33"/>
      <c r="M104" s="150"/>
      <c r="N104" s="150"/>
    </row>
    <row r="105" spans="1:19" x14ac:dyDescent="0.25">
      <c r="H105" s="38"/>
      <c r="I105" s="148"/>
      <c r="J105" s="39"/>
      <c r="K105" s="33"/>
      <c r="L105" s="33"/>
      <c r="M105" s="150"/>
      <c r="N105" s="150"/>
    </row>
    <row r="118" spans="1:19" x14ac:dyDescent="0.25">
      <c r="A118" s="109"/>
      <c r="B118" s="1"/>
      <c r="C118" s="1"/>
      <c r="D118" s="1" t="s">
        <v>30</v>
      </c>
      <c r="E118" s="2"/>
      <c r="F118" s="1"/>
      <c r="G118" s="1"/>
      <c r="H118" s="110"/>
      <c r="I118" s="111"/>
      <c r="J118" s="3"/>
      <c r="K118" s="1"/>
      <c r="L118" s="4"/>
      <c r="M118" s="1"/>
      <c r="N118" s="1"/>
      <c r="O118" s="1"/>
      <c r="P118" s="4"/>
      <c r="Q118" s="4"/>
      <c r="R118" s="4"/>
      <c r="S118" s="4"/>
    </row>
    <row r="119" spans="1:19" x14ac:dyDescent="0.25">
      <c r="A119" s="109"/>
      <c r="B119" s="1"/>
      <c r="C119" s="1"/>
      <c r="D119" s="1"/>
      <c r="E119" s="2"/>
      <c r="F119" s="1"/>
      <c r="G119" s="1"/>
      <c r="H119" s="110"/>
      <c r="I119" s="111"/>
      <c r="J119" s="3"/>
      <c r="K119" s="1"/>
      <c r="L119" s="4"/>
      <c r="M119" s="1"/>
      <c r="N119" s="1"/>
      <c r="O119" s="1"/>
      <c r="P119" s="4"/>
      <c r="Q119" s="4"/>
      <c r="R119" s="4"/>
      <c r="S119" s="4"/>
    </row>
    <row r="120" spans="1:19" x14ac:dyDescent="0.25">
      <c r="A120" s="109"/>
      <c r="B120" s="1"/>
      <c r="C120" s="1"/>
      <c r="D120" s="1"/>
      <c r="E120" s="2"/>
      <c r="F120" s="1"/>
      <c r="G120" s="1"/>
      <c r="H120" s="110"/>
      <c r="I120" s="111"/>
      <c r="J120" s="3"/>
      <c r="K120" s="1"/>
      <c r="L120" s="4"/>
      <c r="M120" s="1"/>
      <c r="N120" s="1"/>
      <c r="O120" s="1"/>
      <c r="P120" s="4"/>
      <c r="Q120" s="4"/>
      <c r="R120" s="4"/>
      <c r="S120" s="4"/>
    </row>
    <row r="121" spans="1:19" x14ac:dyDescent="0.25">
      <c r="A121" s="109"/>
      <c r="B121" s="1"/>
      <c r="C121" s="1"/>
      <c r="D121" s="1"/>
      <c r="E121" s="2"/>
      <c r="F121" s="1"/>
      <c r="G121" s="1"/>
      <c r="H121" s="110"/>
      <c r="I121" s="111"/>
      <c r="J121" s="3"/>
      <c r="K121" s="1"/>
      <c r="L121" s="4"/>
      <c r="M121" s="1"/>
      <c r="N121" s="1"/>
      <c r="O121" s="1"/>
      <c r="P121" s="4"/>
      <c r="Q121" s="4"/>
      <c r="R121" s="4"/>
      <c r="S121" s="4"/>
    </row>
    <row r="122" spans="1:19" x14ac:dyDescent="0.25">
      <c r="A122" s="109"/>
      <c r="B122" s="1"/>
      <c r="C122" s="1"/>
      <c r="D122" s="1"/>
      <c r="E122" s="2"/>
      <c r="F122" s="1"/>
      <c r="G122" s="1"/>
      <c r="H122" s="110"/>
      <c r="I122" s="111"/>
      <c r="J122" s="3"/>
      <c r="K122" s="1"/>
      <c r="L122" s="4"/>
      <c r="M122" s="1"/>
      <c r="N122" s="1"/>
      <c r="O122" s="1"/>
      <c r="P122" s="4"/>
      <c r="Q122" s="4"/>
      <c r="R122" s="4"/>
      <c r="S122" s="4"/>
    </row>
    <row r="123" spans="1:19" x14ac:dyDescent="0.25">
      <c r="A123" s="109"/>
      <c r="B123" s="1"/>
      <c r="C123" s="413" t="s">
        <v>0</v>
      </c>
      <c r="D123" s="413"/>
      <c r="E123" s="413"/>
      <c r="F123" s="380" t="s">
        <v>61</v>
      </c>
      <c r="G123" s="380"/>
      <c r="H123" s="380"/>
      <c r="I123" s="380"/>
      <c r="J123" s="380"/>
      <c r="K123" s="380"/>
      <c r="L123" s="5"/>
      <c r="M123" s="6"/>
      <c r="N123" s="6"/>
      <c r="O123" s="6"/>
      <c r="P123" s="4"/>
      <c r="Q123" s="4"/>
      <c r="R123" s="4"/>
      <c r="S123" s="4"/>
    </row>
    <row r="124" spans="1:19" x14ac:dyDescent="0.25">
      <c r="A124" s="109"/>
      <c r="B124" s="1"/>
      <c r="C124" s="424" t="s">
        <v>1</v>
      </c>
      <c r="D124" s="424"/>
      <c r="E124" s="424"/>
      <c r="F124" s="380" t="s">
        <v>119</v>
      </c>
      <c r="G124" s="380"/>
      <c r="H124" s="380"/>
      <c r="I124" s="380"/>
      <c r="J124" s="380"/>
      <c r="K124" s="380"/>
      <c r="L124" s="5"/>
      <c r="M124" s="6"/>
      <c r="N124" s="6"/>
      <c r="O124" s="6"/>
      <c r="P124" s="4"/>
      <c r="Q124" s="4"/>
      <c r="R124" s="4"/>
      <c r="S124" s="4"/>
    </row>
    <row r="125" spans="1:19" x14ac:dyDescent="0.25">
      <c r="A125" s="109"/>
      <c r="B125" s="7"/>
      <c r="C125" s="413" t="s">
        <v>2</v>
      </c>
      <c r="D125" s="413"/>
      <c r="E125" s="413"/>
      <c r="F125" s="112" t="s">
        <v>59</v>
      </c>
      <c r="G125" s="168"/>
      <c r="H125" s="169"/>
      <c r="I125" s="170"/>
      <c r="J125" s="10"/>
      <c r="K125" s="11"/>
      <c r="L125" s="4"/>
      <c r="M125" s="6"/>
      <c r="N125" s="6"/>
      <c r="O125" s="6"/>
      <c r="P125" s="4"/>
      <c r="Q125" s="4"/>
      <c r="R125" s="4"/>
      <c r="S125" s="4"/>
    </row>
    <row r="126" spans="1:19" ht="15.75" thickBot="1" x14ac:dyDescent="0.3">
      <c r="A126" s="109"/>
      <c r="B126" s="7"/>
      <c r="C126" s="118"/>
      <c r="D126" s="118"/>
      <c r="E126" s="118"/>
      <c r="F126" s="171"/>
      <c r="G126" s="55"/>
      <c r="H126" s="172"/>
      <c r="I126" s="173"/>
      <c r="J126" s="15"/>
      <c r="K126" s="16"/>
      <c r="L126" s="4"/>
      <c r="M126" s="6"/>
      <c r="N126" s="6"/>
      <c r="O126" s="6"/>
      <c r="P126" s="4"/>
      <c r="Q126" s="4"/>
      <c r="R126" s="4"/>
      <c r="S126" s="4"/>
    </row>
    <row r="127" spans="1:19" x14ac:dyDescent="0.25">
      <c r="A127" s="109"/>
      <c r="B127" s="382" t="s">
        <v>25</v>
      </c>
      <c r="C127" s="374" t="s">
        <v>4</v>
      </c>
      <c r="D127" s="374"/>
      <c r="E127" s="374" t="s">
        <v>26</v>
      </c>
      <c r="F127" s="374" t="s">
        <v>27</v>
      </c>
      <c r="G127" s="421" t="s">
        <v>5</v>
      </c>
      <c r="H127" s="385" t="s">
        <v>63</v>
      </c>
      <c r="I127" s="374" t="s">
        <v>6</v>
      </c>
      <c r="J127" s="374"/>
      <c r="K127" s="374"/>
      <c r="L127" s="374"/>
      <c r="M127" s="374"/>
      <c r="N127" s="374" t="s">
        <v>7</v>
      </c>
      <c r="O127" s="374"/>
      <c r="P127" s="374" t="s">
        <v>8</v>
      </c>
      <c r="Q127" s="374"/>
      <c r="R127" s="374" t="s">
        <v>9</v>
      </c>
      <c r="S127" s="375"/>
    </row>
    <row r="128" spans="1:19" x14ac:dyDescent="0.25">
      <c r="A128" s="109"/>
      <c r="B128" s="383"/>
      <c r="C128" s="376" t="s">
        <v>10</v>
      </c>
      <c r="D128" s="376" t="s">
        <v>11</v>
      </c>
      <c r="E128" s="376"/>
      <c r="F128" s="376"/>
      <c r="G128" s="422"/>
      <c r="H128" s="386"/>
      <c r="I128" s="376" t="s">
        <v>12</v>
      </c>
      <c r="J128" s="376"/>
      <c r="K128" s="376" t="s">
        <v>13</v>
      </c>
      <c r="L128" s="376"/>
      <c r="M128" s="376"/>
      <c r="N128" s="376" t="s">
        <v>14</v>
      </c>
      <c r="O128" s="376"/>
      <c r="P128" s="376" t="s">
        <v>14</v>
      </c>
      <c r="Q128" s="376"/>
      <c r="R128" s="376"/>
      <c r="S128" s="377"/>
    </row>
    <row r="129" spans="1:19" ht="23.25" thickBot="1" x14ac:dyDescent="0.3">
      <c r="A129" s="109"/>
      <c r="B129" s="388"/>
      <c r="C129" s="389"/>
      <c r="D129" s="389"/>
      <c r="E129" s="389"/>
      <c r="F129" s="389"/>
      <c r="G129" s="425"/>
      <c r="H129" s="390"/>
      <c r="I129" s="56" t="s">
        <v>19</v>
      </c>
      <c r="J129" s="57" t="s">
        <v>16</v>
      </c>
      <c r="K129" s="57" t="s">
        <v>28</v>
      </c>
      <c r="L129" s="57" t="s">
        <v>15</v>
      </c>
      <c r="M129" s="58" t="s">
        <v>17</v>
      </c>
      <c r="N129" s="57" t="s">
        <v>18</v>
      </c>
      <c r="O129" s="57" t="s">
        <v>17</v>
      </c>
      <c r="P129" s="57" t="s">
        <v>19</v>
      </c>
      <c r="Q129" s="57" t="s">
        <v>16</v>
      </c>
      <c r="R129" s="57" t="s">
        <v>20</v>
      </c>
      <c r="S129" s="59" t="s">
        <v>21</v>
      </c>
    </row>
    <row r="130" spans="1:19" ht="78.75" x14ac:dyDescent="0.25">
      <c r="A130" s="109"/>
      <c r="B130" s="125">
        <v>169951039</v>
      </c>
      <c r="C130" s="154">
        <v>402001</v>
      </c>
      <c r="D130" s="154" t="s">
        <v>120</v>
      </c>
      <c r="E130" s="154" t="s">
        <v>114</v>
      </c>
      <c r="F130" s="127" t="s">
        <v>115</v>
      </c>
      <c r="G130" s="128" t="s">
        <v>121</v>
      </c>
      <c r="H130" s="129">
        <v>453167.84</v>
      </c>
      <c r="I130" s="22">
        <v>317217.5</v>
      </c>
      <c r="J130" s="130">
        <f>135950.35+317217.4</f>
        <v>453167.75</v>
      </c>
      <c r="K130" s="21" t="s">
        <v>23</v>
      </c>
      <c r="L130" s="21">
        <v>0</v>
      </c>
      <c r="M130" s="174" t="s">
        <v>68</v>
      </c>
      <c r="N130" s="46">
        <f>I130*100/H130</f>
        <v>70.0000026480255</v>
      </c>
      <c r="O130" s="46">
        <f>J130*100/H130</f>
        <v>99.999980139808684</v>
      </c>
      <c r="P130" s="46">
        <v>0</v>
      </c>
      <c r="Q130" s="46">
        <v>0</v>
      </c>
      <c r="R130" s="21"/>
      <c r="S130" s="24" t="s">
        <v>24</v>
      </c>
    </row>
    <row r="131" spans="1:19" ht="101.25" x14ac:dyDescent="0.25">
      <c r="A131" s="109"/>
      <c r="B131" s="132">
        <v>169951038</v>
      </c>
      <c r="C131" s="175">
        <v>402002</v>
      </c>
      <c r="D131" s="175" t="s">
        <v>122</v>
      </c>
      <c r="E131" s="175" t="s">
        <v>103</v>
      </c>
      <c r="F131" s="135" t="s">
        <v>31</v>
      </c>
      <c r="G131" s="176" t="s">
        <v>123</v>
      </c>
      <c r="H131" s="177">
        <v>347636.77</v>
      </c>
      <c r="I131" s="26">
        <v>0</v>
      </c>
      <c r="J131" s="136">
        <v>104291.03</v>
      </c>
      <c r="K131" s="25" t="s">
        <v>23</v>
      </c>
      <c r="L131" s="25">
        <v>0</v>
      </c>
      <c r="M131" s="178" t="s">
        <v>68</v>
      </c>
      <c r="N131" s="48">
        <f>I131*100/H131</f>
        <v>0</v>
      </c>
      <c r="O131" s="48">
        <f>J131*100/H131</f>
        <v>29.999999712343431</v>
      </c>
      <c r="P131" s="48">
        <v>0</v>
      </c>
      <c r="Q131" s="48">
        <v>0</v>
      </c>
      <c r="R131" s="25"/>
      <c r="S131" s="28" t="s">
        <v>24</v>
      </c>
    </row>
    <row r="132" spans="1:19" ht="78.75" x14ac:dyDescent="0.25">
      <c r="A132" s="109"/>
      <c r="B132" s="132">
        <v>169951041</v>
      </c>
      <c r="C132" s="175">
        <v>402003</v>
      </c>
      <c r="D132" s="175" t="s">
        <v>124</v>
      </c>
      <c r="E132" s="175" t="s">
        <v>125</v>
      </c>
      <c r="F132" s="135" t="s">
        <v>126</v>
      </c>
      <c r="G132" s="176" t="s">
        <v>127</v>
      </c>
      <c r="H132" s="47">
        <v>216009.24</v>
      </c>
      <c r="I132" s="26">
        <v>0</v>
      </c>
      <c r="J132" s="136">
        <f>216009.23+0.01</f>
        <v>216009.24000000002</v>
      </c>
      <c r="K132" s="25" t="s">
        <v>23</v>
      </c>
      <c r="L132" s="25">
        <v>0</v>
      </c>
      <c r="M132" s="178" t="s">
        <v>68</v>
      </c>
      <c r="N132" s="48">
        <v>0</v>
      </c>
      <c r="O132" s="48">
        <v>100</v>
      </c>
      <c r="P132" s="48">
        <v>0</v>
      </c>
      <c r="Q132" s="48">
        <v>100</v>
      </c>
      <c r="R132" s="25"/>
      <c r="S132" s="28" t="s">
        <v>24</v>
      </c>
    </row>
    <row r="133" spans="1:19" ht="68.25" thickBot="1" x14ac:dyDescent="0.3">
      <c r="A133" s="36"/>
      <c r="B133" s="138">
        <v>169951032</v>
      </c>
      <c r="C133" s="179">
        <v>402004</v>
      </c>
      <c r="D133" s="179" t="s">
        <v>128</v>
      </c>
      <c r="E133" s="179" t="s">
        <v>103</v>
      </c>
      <c r="F133" s="141" t="s">
        <v>129</v>
      </c>
      <c r="G133" s="180" t="s">
        <v>130</v>
      </c>
      <c r="H133" s="49">
        <v>200098.02</v>
      </c>
      <c r="I133" s="30">
        <v>0</v>
      </c>
      <c r="J133" s="142">
        <f>60029+140069.02</f>
        <v>200098.02</v>
      </c>
      <c r="K133" s="29" t="s">
        <v>23</v>
      </c>
      <c r="L133" s="29">
        <v>0</v>
      </c>
      <c r="M133" s="181" t="s">
        <v>68</v>
      </c>
      <c r="N133" s="50">
        <v>0</v>
      </c>
      <c r="O133" s="50">
        <v>100</v>
      </c>
      <c r="P133" s="50">
        <v>0</v>
      </c>
      <c r="Q133" s="50">
        <v>100</v>
      </c>
      <c r="R133" s="29"/>
      <c r="S133" s="32" t="s">
        <v>24</v>
      </c>
    </row>
    <row r="134" spans="1:19" x14ac:dyDescent="0.25">
      <c r="A134" s="36"/>
      <c r="B134" s="143"/>
      <c r="C134" s="143"/>
      <c r="D134" s="143"/>
      <c r="E134" s="143"/>
      <c r="F134" s="145"/>
      <c r="G134" s="182"/>
      <c r="H134" s="51"/>
      <c r="I134" s="52"/>
      <c r="J134" s="146"/>
      <c r="K134" s="33"/>
      <c r="L134" s="33"/>
      <c r="M134" s="183"/>
      <c r="N134" s="53"/>
      <c r="O134" s="53"/>
      <c r="P134" s="53"/>
      <c r="Q134" s="53"/>
      <c r="R134" s="33"/>
      <c r="S134" s="33"/>
    </row>
    <row r="135" spans="1:19" x14ac:dyDescent="0.25">
      <c r="A135" s="36"/>
      <c r="B135" s="37"/>
      <c r="C135" s="37"/>
      <c r="D135" s="37"/>
      <c r="E135" s="38"/>
      <c r="F135" s="38"/>
      <c r="G135" s="41"/>
      <c r="H135" s="39"/>
      <c r="I135" s="148"/>
      <c r="J135" s="39"/>
      <c r="K135" s="149"/>
      <c r="L135" s="150"/>
      <c r="M135" s="150"/>
      <c r="N135" s="38"/>
      <c r="O135" s="38"/>
      <c r="P135" s="38"/>
      <c r="Q135" s="38"/>
      <c r="R135" s="38"/>
      <c r="S135" s="38"/>
    </row>
    <row r="136" spans="1:19" x14ac:dyDescent="0.25">
      <c r="A136" s="7"/>
      <c r="B136" s="1"/>
      <c r="C136" s="1"/>
      <c r="D136" s="1"/>
      <c r="E136" s="1"/>
      <c r="F136" s="1"/>
      <c r="G136" s="110"/>
      <c r="H136" s="3"/>
      <c r="I136" s="111"/>
      <c r="J136" s="1"/>
      <c r="K136" s="4"/>
      <c r="L136" s="1"/>
      <c r="M136" s="1"/>
      <c r="N136" s="1"/>
      <c r="O136" s="4"/>
      <c r="P136" s="4"/>
      <c r="Q136" s="4"/>
      <c r="R136" s="4"/>
      <c r="S136" s="1"/>
    </row>
    <row r="137" spans="1:19" x14ac:dyDescent="0.25">
      <c r="A137" s="7"/>
      <c r="B137" s="1"/>
      <c r="C137" s="1"/>
      <c r="D137" s="1"/>
      <c r="E137" s="1"/>
      <c r="F137" s="1"/>
      <c r="G137" s="110"/>
      <c r="H137" s="3"/>
      <c r="I137" s="111"/>
      <c r="J137" s="1"/>
      <c r="K137" s="4"/>
      <c r="L137" s="1"/>
      <c r="M137" s="1"/>
      <c r="N137" s="1"/>
      <c r="O137" s="4"/>
      <c r="P137" s="4"/>
      <c r="Q137" s="4"/>
      <c r="R137" s="4"/>
      <c r="S137" s="1"/>
    </row>
    <row r="138" spans="1:19" x14ac:dyDescent="0.25">
      <c r="A138" s="7"/>
      <c r="B138" s="1"/>
      <c r="C138" s="1"/>
      <c r="D138" s="1"/>
      <c r="E138" s="1"/>
      <c r="F138" s="1"/>
      <c r="G138" s="110"/>
      <c r="H138" s="3"/>
      <c r="I138" s="111"/>
      <c r="J138" s="1"/>
      <c r="K138" s="4"/>
      <c r="L138" s="1"/>
      <c r="M138" s="1"/>
      <c r="N138" s="1"/>
      <c r="O138" s="4"/>
      <c r="P138" s="4"/>
      <c r="Q138" s="4"/>
      <c r="R138" s="4"/>
      <c r="S138" s="1"/>
    </row>
    <row r="147" spans="1:19" x14ac:dyDescent="0.25">
      <c r="A147" s="109"/>
      <c r="B147" s="1"/>
      <c r="C147" s="1"/>
      <c r="D147" s="1" t="s">
        <v>30</v>
      </c>
      <c r="E147" s="2"/>
      <c r="F147" s="1"/>
      <c r="G147" s="1"/>
      <c r="H147" s="110"/>
      <c r="I147" s="111"/>
      <c r="J147" s="3"/>
      <c r="K147" s="1"/>
      <c r="L147" s="4"/>
      <c r="M147" s="1"/>
      <c r="N147" s="1"/>
      <c r="O147" s="1"/>
      <c r="P147" s="4"/>
      <c r="Q147" s="4"/>
      <c r="R147" s="4"/>
      <c r="S147" s="4"/>
    </row>
    <row r="148" spans="1:19" x14ac:dyDescent="0.25">
      <c r="A148" s="109"/>
      <c r="B148" s="1"/>
      <c r="C148" s="1"/>
      <c r="D148" s="1"/>
      <c r="E148" s="2"/>
      <c r="F148" s="1"/>
      <c r="G148" s="1"/>
      <c r="H148" s="110"/>
      <c r="I148" s="111"/>
      <c r="J148" s="3"/>
      <c r="K148" s="1"/>
      <c r="L148" s="4"/>
      <c r="M148" s="1"/>
      <c r="N148" s="1"/>
      <c r="O148" s="1"/>
      <c r="P148" s="4"/>
      <c r="Q148" s="4"/>
      <c r="R148" s="4"/>
      <c r="S148" s="4"/>
    </row>
    <row r="149" spans="1:19" x14ac:dyDescent="0.25">
      <c r="A149" s="109"/>
      <c r="B149" s="1"/>
      <c r="C149" s="1"/>
      <c r="D149" s="1"/>
      <c r="E149" s="2"/>
      <c r="F149" s="1"/>
      <c r="G149" s="1"/>
      <c r="H149" s="110"/>
      <c r="I149" s="111"/>
      <c r="J149" s="3"/>
      <c r="K149" s="1"/>
      <c r="L149" s="4"/>
      <c r="M149" s="1"/>
      <c r="N149" s="1"/>
      <c r="O149" s="1"/>
      <c r="P149" s="4"/>
      <c r="Q149" s="4"/>
      <c r="R149" s="4"/>
      <c r="S149" s="4"/>
    </row>
    <row r="150" spans="1:19" x14ac:dyDescent="0.25">
      <c r="A150" s="109"/>
      <c r="B150" s="1"/>
      <c r="C150" s="1"/>
      <c r="D150" s="1"/>
      <c r="E150" s="2"/>
      <c r="F150" s="1"/>
      <c r="G150" s="1"/>
      <c r="H150" s="110"/>
      <c r="I150" s="111"/>
      <c r="J150" s="3"/>
      <c r="K150" s="1"/>
      <c r="L150" s="4"/>
      <c r="M150" s="1"/>
      <c r="N150" s="1"/>
      <c r="O150" s="1"/>
      <c r="P150" s="4"/>
      <c r="Q150" s="4"/>
      <c r="R150" s="4"/>
      <c r="S150" s="4"/>
    </row>
    <row r="151" spans="1:19" x14ac:dyDescent="0.25">
      <c r="A151" s="109"/>
      <c r="B151" s="1"/>
      <c r="C151" s="413" t="s">
        <v>0</v>
      </c>
      <c r="D151" s="413"/>
      <c r="E151" s="413"/>
      <c r="F151" s="380" t="s">
        <v>61</v>
      </c>
      <c r="G151" s="380"/>
      <c r="H151" s="380"/>
      <c r="I151" s="380"/>
      <c r="J151" s="380"/>
      <c r="K151" s="380"/>
      <c r="L151" s="5"/>
      <c r="M151" s="6"/>
      <c r="N151" s="6"/>
      <c r="O151" s="6"/>
      <c r="P151" s="4"/>
      <c r="Q151" s="4"/>
      <c r="R151" s="4"/>
      <c r="S151" s="4"/>
    </row>
    <row r="152" spans="1:19" x14ac:dyDescent="0.25">
      <c r="A152" s="109"/>
      <c r="B152" s="1"/>
      <c r="C152" s="424" t="s">
        <v>1</v>
      </c>
      <c r="D152" s="424"/>
      <c r="E152" s="424"/>
      <c r="F152" s="380" t="s">
        <v>119</v>
      </c>
      <c r="G152" s="380"/>
      <c r="H152" s="380"/>
      <c r="I152" s="380"/>
      <c r="J152" s="380"/>
      <c r="K152" s="380"/>
      <c r="L152" s="5"/>
      <c r="M152" s="6"/>
      <c r="N152" s="6"/>
      <c r="O152" s="6"/>
      <c r="P152" s="4"/>
      <c r="Q152" s="4"/>
      <c r="R152" s="4"/>
      <c r="S152" s="4"/>
    </row>
    <row r="153" spans="1:19" x14ac:dyDescent="0.25">
      <c r="A153" s="109"/>
      <c r="B153" s="7"/>
      <c r="C153" s="413" t="s">
        <v>2</v>
      </c>
      <c r="D153" s="413"/>
      <c r="E153" s="413"/>
      <c r="F153" s="112" t="s">
        <v>59</v>
      </c>
      <c r="G153" s="168"/>
      <c r="H153" s="169"/>
      <c r="I153" s="170"/>
      <c r="J153" s="10"/>
      <c r="K153" s="11"/>
      <c r="L153" s="4"/>
      <c r="M153" s="6"/>
      <c r="N153" s="6"/>
      <c r="O153" s="6"/>
      <c r="P153" s="4"/>
      <c r="Q153" s="4"/>
      <c r="R153" s="4"/>
      <c r="S153" s="4"/>
    </row>
    <row r="154" spans="1:19" ht="15.75" thickBot="1" x14ac:dyDescent="0.3">
      <c r="A154" s="109"/>
      <c r="B154" s="7"/>
      <c r="C154" s="118"/>
      <c r="D154" s="118"/>
      <c r="E154" s="118"/>
      <c r="F154" s="171"/>
      <c r="G154" s="55"/>
      <c r="H154" s="172"/>
      <c r="I154" s="173"/>
      <c r="J154" s="15"/>
      <c r="K154" s="16"/>
      <c r="L154" s="4"/>
      <c r="M154" s="6"/>
      <c r="N154" s="6"/>
      <c r="O154" s="6"/>
      <c r="P154" s="4"/>
      <c r="Q154" s="4"/>
      <c r="R154" s="4"/>
      <c r="S154" s="4"/>
    </row>
    <row r="155" spans="1:19" x14ac:dyDescent="0.25">
      <c r="A155" s="109"/>
      <c r="B155" s="382" t="s">
        <v>25</v>
      </c>
      <c r="C155" s="374" t="s">
        <v>4</v>
      </c>
      <c r="D155" s="374"/>
      <c r="E155" s="374" t="s">
        <v>26</v>
      </c>
      <c r="F155" s="374" t="s">
        <v>27</v>
      </c>
      <c r="G155" s="421" t="s">
        <v>5</v>
      </c>
      <c r="H155" s="385" t="s">
        <v>63</v>
      </c>
      <c r="I155" s="374" t="s">
        <v>6</v>
      </c>
      <c r="J155" s="374"/>
      <c r="K155" s="374"/>
      <c r="L155" s="374"/>
      <c r="M155" s="374"/>
      <c r="N155" s="374" t="s">
        <v>7</v>
      </c>
      <c r="O155" s="374"/>
      <c r="P155" s="374" t="s">
        <v>8</v>
      </c>
      <c r="Q155" s="374"/>
      <c r="R155" s="374" t="s">
        <v>9</v>
      </c>
      <c r="S155" s="375"/>
    </row>
    <row r="156" spans="1:19" x14ac:dyDescent="0.25">
      <c r="A156" s="109"/>
      <c r="B156" s="383"/>
      <c r="C156" s="376" t="s">
        <v>10</v>
      </c>
      <c r="D156" s="376" t="s">
        <v>11</v>
      </c>
      <c r="E156" s="376"/>
      <c r="F156" s="376"/>
      <c r="G156" s="422"/>
      <c r="H156" s="386"/>
      <c r="I156" s="376" t="s">
        <v>12</v>
      </c>
      <c r="J156" s="376"/>
      <c r="K156" s="376" t="s">
        <v>13</v>
      </c>
      <c r="L156" s="376"/>
      <c r="M156" s="376"/>
      <c r="N156" s="376" t="s">
        <v>14</v>
      </c>
      <c r="O156" s="376"/>
      <c r="P156" s="376" t="s">
        <v>14</v>
      </c>
      <c r="Q156" s="376"/>
      <c r="R156" s="376"/>
      <c r="S156" s="377"/>
    </row>
    <row r="157" spans="1:19" ht="23.25" thickBot="1" x14ac:dyDescent="0.3">
      <c r="A157" s="109"/>
      <c r="B157" s="384"/>
      <c r="C157" s="378"/>
      <c r="D157" s="378"/>
      <c r="E157" s="378"/>
      <c r="F157" s="378"/>
      <c r="G157" s="423"/>
      <c r="H157" s="387"/>
      <c r="I157" s="43" t="s">
        <v>19</v>
      </c>
      <c r="J157" s="20" t="s">
        <v>16</v>
      </c>
      <c r="K157" s="20" t="s">
        <v>28</v>
      </c>
      <c r="L157" s="20" t="s">
        <v>15</v>
      </c>
      <c r="M157" s="44" t="s">
        <v>17</v>
      </c>
      <c r="N157" s="20" t="s">
        <v>18</v>
      </c>
      <c r="O157" s="20" t="s">
        <v>17</v>
      </c>
      <c r="P157" s="20" t="s">
        <v>19</v>
      </c>
      <c r="Q157" s="20" t="s">
        <v>16</v>
      </c>
      <c r="R157" s="20" t="s">
        <v>20</v>
      </c>
      <c r="S157" s="45" t="s">
        <v>21</v>
      </c>
    </row>
    <row r="158" spans="1:19" ht="90" x14ac:dyDescent="0.25">
      <c r="B158" s="125">
        <v>169951047</v>
      </c>
      <c r="C158" s="154">
        <v>402005</v>
      </c>
      <c r="D158" s="154" t="s">
        <v>131</v>
      </c>
      <c r="E158" s="154" t="s">
        <v>103</v>
      </c>
      <c r="F158" s="127" t="s">
        <v>31</v>
      </c>
      <c r="G158" s="184" t="s">
        <v>132</v>
      </c>
      <c r="H158" s="54">
        <v>408016.08</v>
      </c>
      <c r="I158" s="22">
        <v>0</v>
      </c>
      <c r="J158" s="130">
        <v>122404.82</v>
      </c>
      <c r="K158" s="21" t="s">
        <v>23</v>
      </c>
      <c r="L158" s="21">
        <v>0</v>
      </c>
      <c r="M158" s="174" t="s">
        <v>68</v>
      </c>
      <c r="N158" s="46">
        <v>30</v>
      </c>
      <c r="O158" s="46">
        <v>30</v>
      </c>
      <c r="P158" s="46">
        <v>0</v>
      </c>
      <c r="Q158" s="46">
        <v>0</v>
      </c>
      <c r="R158" s="21"/>
      <c r="S158" s="24" t="s">
        <v>24</v>
      </c>
    </row>
    <row r="159" spans="1:19" ht="90" x14ac:dyDescent="0.25">
      <c r="B159" s="132">
        <v>169951048</v>
      </c>
      <c r="C159" s="175">
        <v>402006</v>
      </c>
      <c r="D159" s="175" t="s">
        <v>133</v>
      </c>
      <c r="E159" s="175" t="s">
        <v>106</v>
      </c>
      <c r="F159" s="135" t="s">
        <v>107</v>
      </c>
      <c r="G159" s="176" t="s">
        <v>134</v>
      </c>
      <c r="H159" s="47">
        <v>565405.46</v>
      </c>
      <c r="I159" s="26">
        <v>148987.98000000001</v>
      </c>
      <c r="J159" s="136">
        <f>196921.64+198850.26+148987.98</f>
        <v>544759.88</v>
      </c>
      <c r="K159" s="25" t="s">
        <v>23</v>
      </c>
      <c r="L159" s="25">
        <v>0</v>
      </c>
      <c r="M159" s="178" t="s">
        <v>68</v>
      </c>
      <c r="N159" s="48">
        <f t="shared" ref="N159:N187" si="0">I159*100/H159</f>
        <v>26.350644013943555</v>
      </c>
      <c r="O159" s="48">
        <f t="shared" ref="O159:O187" si="1">J159*100/H159</f>
        <v>96.34853543862134</v>
      </c>
      <c r="P159" s="48">
        <v>20</v>
      </c>
      <c r="Q159" s="48">
        <v>100</v>
      </c>
      <c r="R159" s="25"/>
      <c r="S159" s="28" t="s">
        <v>24</v>
      </c>
    </row>
    <row r="160" spans="1:19" ht="90" x14ac:dyDescent="0.25">
      <c r="B160" s="132">
        <v>169951055</v>
      </c>
      <c r="C160" s="175">
        <v>402008</v>
      </c>
      <c r="D160" s="175" t="s">
        <v>135</v>
      </c>
      <c r="E160" s="175" t="s">
        <v>125</v>
      </c>
      <c r="F160" s="135" t="s">
        <v>136</v>
      </c>
      <c r="G160" s="176" t="s">
        <v>137</v>
      </c>
      <c r="H160" s="47">
        <v>385719.24</v>
      </c>
      <c r="I160" s="26">
        <v>270003.46999999997</v>
      </c>
      <c r="J160" s="136">
        <f>115715.77+270003.47</f>
        <v>385719.24</v>
      </c>
      <c r="K160" s="25" t="s">
        <v>23</v>
      </c>
      <c r="L160" s="25">
        <v>0</v>
      </c>
      <c r="M160" s="178" t="s">
        <v>68</v>
      </c>
      <c r="N160" s="48">
        <f t="shared" si="0"/>
        <v>70.000000518511854</v>
      </c>
      <c r="O160" s="48">
        <f t="shared" si="1"/>
        <v>100</v>
      </c>
      <c r="P160" s="48">
        <v>100</v>
      </c>
      <c r="Q160" s="48">
        <v>100</v>
      </c>
      <c r="R160" s="25"/>
      <c r="S160" s="28" t="s">
        <v>24</v>
      </c>
    </row>
    <row r="161" spans="1:19" ht="147" thickBot="1" x14ac:dyDescent="0.3">
      <c r="B161" s="138">
        <v>169951062</v>
      </c>
      <c r="C161" s="179">
        <v>402009</v>
      </c>
      <c r="D161" s="179" t="s">
        <v>138</v>
      </c>
      <c r="E161" s="179" t="s">
        <v>103</v>
      </c>
      <c r="F161" s="141" t="s">
        <v>31</v>
      </c>
      <c r="G161" s="180" t="s">
        <v>139</v>
      </c>
      <c r="H161" s="49">
        <v>324976.8</v>
      </c>
      <c r="I161" s="30">
        <v>0</v>
      </c>
      <c r="J161" s="142">
        <v>97493.04</v>
      </c>
      <c r="K161" s="29" t="s">
        <v>23</v>
      </c>
      <c r="L161" s="29">
        <v>0</v>
      </c>
      <c r="M161" s="181" t="s">
        <v>68</v>
      </c>
      <c r="N161" s="50">
        <f t="shared" si="0"/>
        <v>0</v>
      </c>
      <c r="O161" s="50">
        <f t="shared" si="1"/>
        <v>30</v>
      </c>
      <c r="P161" s="50">
        <v>0</v>
      </c>
      <c r="Q161" s="50">
        <v>0</v>
      </c>
      <c r="R161" s="29"/>
      <c r="S161" s="32" t="s">
        <v>24</v>
      </c>
    </row>
    <row r="162" spans="1:19" x14ac:dyDescent="0.25">
      <c r="B162" s="143"/>
      <c r="C162" s="143"/>
      <c r="D162" s="143"/>
      <c r="E162" s="143"/>
      <c r="F162" s="145"/>
      <c r="G162" s="182"/>
      <c r="H162" s="51"/>
      <c r="I162" s="52"/>
      <c r="J162" s="146"/>
      <c r="K162" s="33"/>
      <c r="L162" s="33"/>
      <c r="M162" s="183"/>
      <c r="N162" s="53"/>
      <c r="O162" s="53"/>
      <c r="P162" s="53"/>
      <c r="Q162" s="53"/>
      <c r="R162" s="33"/>
      <c r="S162" s="33"/>
    </row>
    <row r="164" spans="1:19" x14ac:dyDescent="0.25">
      <c r="A164" s="7"/>
      <c r="B164" s="1"/>
      <c r="C164" s="1"/>
      <c r="D164" s="1"/>
      <c r="E164" s="1"/>
      <c r="F164" s="1"/>
      <c r="G164" s="110"/>
      <c r="H164" s="3"/>
      <c r="I164" s="111"/>
      <c r="J164" s="1"/>
      <c r="K164" s="4"/>
      <c r="L164" s="1"/>
      <c r="M164" s="1"/>
      <c r="N164" s="1"/>
      <c r="O164" s="4"/>
      <c r="P164" s="4"/>
      <c r="Q164" s="4"/>
      <c r="R164" s="4"/>
      <c r="S164" s="1"/>
    </row>
    <row r="165" spans="1:19" x14ac:dyDescent="0.25">
      <c r="A165" s="7"/>
      <c r="B165" s="1"/>
      <c r="C165" s="1"/>
      <c r="D165" s="1"/>
      <c r="E165" s="1"/>
      <c r="F165" s="1"/>
      <c r="G165" s="110"/>
      <c r="H165" s="3"/>
      <c r="I165" s="111"/>
      <c r="J165" s="1"/>
      <c r="K165" s="4"/>
      <c r="L165" s="1"/>
      <c r="M165" s="1"/>
      <c r="N165" s="1"/>
      <c r="O165" s="4"/>
      <c r="P165" s="4"/>
      <c r="Q165" s="4"/>
      <c r="R165" s="4"/>
      <c r="S165" s="1"/>
    </row>
    <row r="174" spans="1:19" x14ac:dyDescent="0.25">
      <c r="A174" s="109"/>
      <c r="B174" s="1"/>
      <c r="C174" s="1"/>
      <c r="D174" s="1" t="s">
        <v>30</v>
      </c>
      <c r="E174" s="2"/>
      <c r="F174" s="1"/>
      <c r="G174" s="1"/>
      <c r="H174" s="110"/>
      <c r="I174" s="111"/>
      <c r="J174" s="3"/>
      <c r="K174" s="1"/>
      <c r="L174" s="4"/>
      <c r="M174" s="1"/>
      <c r="N174" s="1"/>
      <c r="O174" s="1"/>
      <c r="P174" s="4"/>
      <c r="Q174" s="4"/>
      <c r="R174" s="4"/>
      <c r="S174" s="4"/>
    </row>
    <row r="175" spans="1:19" x14ac:dyDescent="0.25">
      <c r="A175" s="109"/>
      <c r="B175" s="1"/>
      <c r="C175" s="1"/>
      <c r="D175" s="1"/>
      <c r="E175" s="2"/>
      <c r="F175" s="1"/>
      <c r="G175" s="1"/>
      <c r="H175" s="110"/>
      <c r="I175" s="111"/>
      <c r="J175" s="3"/>
      <c r="K175" s="1"/>
      <c r="L175" s="4"/>
      <c r="M175" s="1"/>
      <c r="N175" s="1"/>
      <c r="O175" s="1"/>
      <c r="P175" s="4"/>
      <c r="Q175" s="4"/>
      <c r="R175" s="4"/>
      <c r="S175" s="4"/>
    </row>
    <row r="176" spans="1:19" x14ac:dyDescent="0.25">
      <c r="A176" s="109"/>
      <c r="B176" s="1"/>
      <c r="C176" s="1"/>
      <c r="D176" s="1"/>
      <c r="E176" s="2"/>
      <c r="F176" s="1"/>
      <c r="G176" s="1"/>
      <c r="H176" s="110"/>
      <c r="I176" s="111"/>
      <c r="J176" s="3"/>
      <c r="K176" s="1"/>
      <c r="L176" s="4"/>
      <c r="M176" s="1"/>
      <c r="N176" s="1"/>
      <c r="O176" s="1"/>
      <c r="P176" s="4"/>
      <c r="Q176" s="4"/>
      <c r="R176" s="4"/>
      <c r="S176" s="4"/>
    </row>
    <row r="177" spans="1:19" x14ac:dyDescent="0.25">
      <c r="A177" s="109"/>
      <c r="B177" s="1"/>
      <c r="C177" s="1"/>
      <c r="D177" s="1"/>
      <c r="E177" s="2"/>
      <c r="F177" s="1"/>
      <c r="G177" s="1"/>
      <c r="H177" s="110"/>
      <c r="I177" s="111"/>
      <c r="J177" s="3"/>
      <c r="K177" s="1"/>
      <c r="L177" s="4"/>
      <c r="M177" s="1"/>
      <c r="N177" s="1"/>
      <c r="O177" s="1"/>
      <c r="P177" s="4"/>
      <c r="Q177" s="4"/>
      <c r="R177" s="4"/>
      <c r="S177" s="4"/>
    </row>
    <row r="178" spans="1:19" x14ac:dyDescent="0.25">
      <c r="A178" s="109"/>
      <c r="B178" s="1"/>
      <c r="C178" s="413" t="s">
        <v>0</v>
      </c>
      <c r="D178" s="413"/>
      <c r="E178" s="413"/>
      <c r="F178" s="380" t="s">
        <v>61</v>
      </c>
      <c r="G178" s="380"/>
      <c r="H178" s="380"/>
      <c r="I178" s="380"/>
      <c r="J178" s="380"/>
      <c r="K178" s="380"/>
      <c r="L178" s="5"/>
      <c r="M178" s="6"/>
      <c r="N178" s="6"/>
      <c r="O178" s="6"/>
      <c r="P178" s="4"/>
      <c r="Q178" s="4"/>
      <c r="R178" s="4"/>
      <c r="S178" s="4"/>
    </row>
    <row r="179" spans="1:19" x14ac:dyDescent="0.25">
      <c r="A179" s="109"/>
      <c r="B179" s="1"/>
      <c r="C179" s="424" t="s">
        <v>1</v>
      </c>
      <c r="D179" s="424"/>
      <c r="E179" s="424"/>
      <c r="F179" s="380" t="s">
        <v>119</v>
      </c>
      <c r="G179" s="380"/>
      <c r="H179" s="380"/>
      <c r="I179" s="380"/>
      <c r="J179" s="380"/>
      <c r="K179" s="380"/>
      <c r="L179" s="5"/>
      <c r="M179" s="6"/>
      <c r="N179" s="6"/>
      <c r="O179" s="6"/>
      <c r="P179" s="4"/>
      <c r="Q179" s="4"/>
      <c r="R179" s="4"/>
      <c r="S179" s="4"/>
    </row>
    <row r="180" spans="1:19" x14ac:dyDescent="0.25">
      <c r="A180" s="109"/>
      <c r="B180" s="7"/>
      <c r="C180" s="413" t="s">
        <v>2</v>
      </c>
      <c r="D180" s="413"/>
      <c r="E180" s="413"/>
      <c r="F180" s="112" t="s">
        <v>59</v>
      </c>
      <c r="G180" s="168"/>
      <c r="H180" s="169"/>
      <c r="I180" s="170"/>
      <c r="J180" s="10"/>
      <c r="K180" s="11"/>
      <c r="L180" s="4"/>
      <c r="M180" s="6"/>
      <c r="N180" s="6"/>
      <c r="O180" s="6"/>
      <c r="P180" s="4"/>
      <c r="Q180" s="4"/>
      <c r="R180" s="4"/>
      <c r="S180" s="4"/>
    </row>
    <row r="181" spans="1:19" ht="15.75" thickBot="1" x14ac:dyDescent="0.3">
      <c r="A181" s="109"/>
      <c r="B181" s="7"/>
      <c r="C181" s="118"/>
      <c r="D181" s="118"/>
      <c r="E181" s="118"/>
      <c r="F181" s="171"/>
      <c r="G181" s="55"/>
      <c r="H181" s="172"/>
      <c r="I181" s="173"/>
      <c r="J181" s="15"/>
      <c r="K181" s="16"/>
      <c r="L181" s="4"/>
      <c r="M181" s="6"/>
      <c r="N181" s="6"/>
      <c r="O181" s="6"/>
      <c r="P181" s="4"/>
      <c r="Q181" s="4"/>
      <c r="R181" s="4"/>
      <c r="S181" s="4"/>
    </row>
    <row r="182" spans="1:19" x14ac:dyDescent="0.25">
      <c r="B182" s="382" t="s">
        <v>25</v>
      </c>
      <c r="C182" s="374" t="s">
        <v>4</v>
      </c>
      <c r="D182" s="374"/>
      <c r="E182" s="374" t="s">
        <v>26</v>
      </c>
      <c r="F182" s="374" t="s">
        <v>27</v>
      </c>
      <c r="G182" s="421" t="s">
        <v>5</v>
      </c>
      <c r="H182" s="385" t="s">
        <v>63</v>
      </c>
      <c r="I182" s="374" t="s">
        <v>6</v>
      </c>
      <c r="J182" s="374"/>
      <c r="K182" s="374"/>
      <c r="L182" s="374"/>
      <c r="M182" s="374"/>
      <c r="N182" s="374" t="s">
        <v>7</v>
      </c>
      <c r="O182" s="374"/>
      <c r="P182" s="374" t="s">
        <v>8</v>
      </c>
      <c r="Q182" s="374"/>
      <c r="R182" s="374" t="s">
        <v>9</v>
      </c>
      <c r="S182" s="375"/>
    </row>
    <row r="183" spans="1:19" x14ac:dyDescent="0.25">
      <c r="B183" s="383"/>
      <c r="C183" s="376" t="s">
        <v>10</v>
      </c>
      <c r="D183" s="376" t="s">
        <v>11</v>
      </c>
      <c r="E183" s="376"/>
      <c r="F183" s="376"/>
      <c r="G183" s="422"/>
      <c r="H183" s="386"/>
      <c r="I183" s="376" t="s">
        <v>12</v>
      </c>
      <c r="J183" s="376"/>
      <c r="K183" s="376" t="s">
        <v>13</v>
      </c>
      <c r="L183" s="376"/>
      <c r="M183" s="376"/>
      <c r="N183" s="376" t="s">
        <v>14</v>
      </c>
      <c r="O183" s="376"/>
      <c r="P183" s="376" t="s">
        <v>14</v>
      </c>
      <c r="Q183" s="376"/>
      <c r="R183" s="376"/>
      <c r="S183" s="377"/>
    </row>
    <row r="184" spans="1:19" ht="23.25" thickBot="1" x14ac:dyDescent="0.3">
      <c r="B184" s="384"/>
      <c r="C184" s="378"/>
      <c r="D184" s="378"/>
      <c r="E184" s="378"/>
      <c r="F184" s="378"/>
      <c r="G184" s="423"/>
      <c r="H184" s="387"/>
      <c r="I184" s="43" t="s">
        <v>19</v>
      </c>
      <c r="J184" s="20" t="s">
        <v>16</v>
      </c>
      <c r="K184" s="20" t="s">
        <v>28</v>
      </c>
      <c r="L184" s="20" t="s">
        <v>15</v>
      </c>
      <c r="M184" s="44" t="s">
        <v>17</v>
      </c>
      <c r="N184" s="20" t="s">
        <v>18</v>
      </c>
      <c r="O184" s="20" t="s">
        <v>17</v>
      </c>
      <c r="P184" s="20" t="s">
        <v>19</v>
      </c>
      <c r="Q184" s="20" t="s">
        <v>16</v>
      </c>
      <c r="R184" s="20" t="s">
        <v>20</v>
      </c>
      <c r="S184" s="45" t="s">
        <v>21</v>
      </c>
    </row>
    <row r="185" spans="1:19" ht="78.75" x14ac:dyDescent="0.25">
      <c r="B185" s="125">
        <v>169951060</v>
      </c>
      <c r="C185" s="154">
        <v>402010</v>
      </c>
      <c r="D185" s="154" t="s">
        <v>140</v>
      </c>
      <c r="E185" s="154" t="s">
        <v>141</v>
      </c>
      <c r="F185" s="127" t="s">
        <v>142</v>
      </c>
      <c r="G185" s="184" t="s">
        <v>143</v>
      </c>
      <c r="H185" s="54">
        <v>129659.99</v>
      </c>
      <c r="I185" s="22">
        <v>0</v>
      </c>
      <c r="J185" s="130">
        <v>129659.99</v>
      </c>
      <c r="K185" s="21" t="s">
        <v>23</v>
      </c>
      <c r="L185" s="21">
        <v>0</v>
      </c>
      <c r="M185" s="174" t="s">
        <v>68</v>
      </c>
      <c r="N185" s="46">
        <f t="shared" si="0"/>
        <v>0</v>
      </c>
      <c r="O185" s="46">
        <f t="shared" si="1"/>
        <v>100</v>
      </c>
      <c r="P185" s="46">
        <v>100</v>
      </c>
      <c r="Q185" s="46">
        <v>100</v>
      </c>
      <c r="R185" s="21"/>
      <c r="S185" s="24" t="s">
        <v>24</v>
      </c>
    </row>
    <row r="186" spans="1:19" ht="78.75" x14ac:dyDescent="0.25">
      <c r="B186" s="132">
        <v>169951049</v>
      </c>
      <c r="C186" s="175">
        <v>402011</v>
      </c>
      <c r="D186" s="175" t="s">
        <v>144</v>
      </c>
      <c r="E186" s="175" t="s">
        <v>114</v>
      </c>
      <c r="F186" s="135" t="s">
        <v>145</v>
      </c>
      <c r="G186" s="176" t="s">
        <v>146</v>
      </c>
      <c r="H186" s="47">
        <v>92332.46</v>
      </c>
      <c r="I186" s="26">
        <v>0</v>
      </c>
      <c r="J186" s="136">
        <v>92332.46</v>
      </c>
      <c r="K186" s="25" t="s">
        <v>23</v>
      </c>
      <c r="L186" s="25">
        <v>0</v>
      </c>
      <c r="M186" s="178" t="s">
        <v>68</v>
      </c>
      <c r="N186" s="48">
        <f t="shared" si="0"/>
        <v>0</v>
      </c>
      <c r="O186" s="48">
        <f t="shared" si="1"/>
        <v>100</v>
      </c>
      <c r="P186" s="48">
        <v>100</v>
      </c>
      <c r="Q186" s="48">
        <v>100</v>
      </c>
      <c r="R186" s="25"/>
      <c r="S186" s="28" t="s">
        <v>24</v>
      </c>
    </row>
    <row r="187" spans="1:19" ht="67.5" x14ac:dyDescent="0.25">
      <c r="B187" s="132">
        <v>169951058</v>
      </c>
      <c r="C187" s="175">
        <v>402012</v>
      </c>
      <c r="D187" s="175" t="s">
        <v>147</v>
      </c>
      <c r="E187" s="175" t="s">
        <v>148</v>
      </c>
      <c r="F187" s="135" t="s">
        <v>149</v>
      </c>
      <c r="G187" s="176" t="s">
        <v>101</v>
      </c>
      <c r="H187" s="47">
        <v>1435899.61</v>
      </c>
      <c r="I187" s="26">
        <v>436270.93</v>
      </c>
      <c r="J187" s="136">
        <f>430770+436270.93</f>
        <v>867040.92999999993</v>
      </c>
      <c r="K187" s="25" t="s">
        <v>23</v>
      </c>
      <c r="L187" s="25">
        <v>0</v>
      </c>
      <c r="M187" s="178" t="s">
        <v>68</v>
      </c>
      <c r="N187" s="48">
        <f t="shared" si="0"/>
        <v>30.383108050290506</v>
      </c>
      <c r="O187" s="48">
        <f t="shared" si="1"/>
        <v>60.383116198492452</v>
      </c>
      <c r="P187" s="48">
        <v>70</v>
      </c>
      <c r="Q187" s="48">
        <v>70</v>
      </c>
      <c r="R187" s="25"/>
      <c r="S187" s="28" t="s">
        <v>24</v>
      </c>
    </row>
    <row r="188" spans="1:19" ht="146.25" x14ac:dyDescent="0.25">
      <c r="B188" s="132">
        <v>169951059</v>
      </c>
      <c r="C188" s="175">
        <v>402013</v>
      </c>
      <c r="D188" s="175" t="s">
        <v>150</v>
      </c>
      <c r="E188" s="175" t="s">
        <v>151</v>
      </c>
      <c r="F188" s="135" t="s">
        <v>152</v>
      </c>
      <c r="G188" s="176" t="s">
        <v>153</v>
      </c>
      <c r="H188" s="47">
        <v>22223.279999999999</v>
      </c>
      <c r="I188" s="26">
        <v>0</v>
      </c>
      <c r="J188" s="136">
        <v>22223.279999999999</v>
      </c>
      <c r="K188" s="25" t="s">
        <v>23</v>
      </c>
      <c r="L188" s="25">
        <v>0</v>
      </c>
      <c r="M188" s="178" t="s">
        <v>68</v>
      </c>
      <c r="N188" s="48">
        <v>100</v>
      </c>
      <c r="O188" s="48">
        <v>100</v>
      </c>
      <c r="P188" s="48">
        <v>100</v>
      </c>
      <c r="Q188" s="48">
        <v>100</v>
      </c>
      <c r="R188" s="25"/>
      <c r="S188" s="28" t="s">
        <v>24</v>
      </c>
    </row>
    <row r="189" spans="1:19" ht="90.75" thickBot="1" x14ac:dyDescent="0.3">
      <c r="B189" s="138">
        <v>169951043</v>
      </c>
      <c r="C189" s="179">
        <v>402014</v>
      </c>
      <c r="D189" s="179" t="s">
        <v>154</v>
      </c>
      <c r="E189" s="179" t="s">
        <v>155</v>
      </c>
      <c r="F189" s="141" t="s">
        <v>156</v>
      </c>
      <c r="G189" s="180" t="s">
        <v>157</v>
      </c>
      <c r="H189" s="49">
        <v>136964.88</v>
      </c>
      <c r="I189" s="30">
        <f>68482.44+68482.44</f>
        <v>136964.88</v>
      </c>
      <c r="J189" s="142">
        <v>136964.88</v>
      </c>
      <c r="K189" s="29" t="s">
        <v>23</v>
      </c>
      <c r="L189" s="29">
        <v>0</v>
      </c>
      <c r="M189" s="181" t="s">
        <v>68</v>
      </c>
      <c r="N189" s="50">
        <v>100</v>
      </c>
      <c r="O189" s="50">
        <v>100</v>
      </c>
      <c r="P189" s="50">
        <v>100</v>
      </c>
      <c r="Q189" s="50">
        <v>100</v>
      </c>
      <c r="R189" s="29"/>
      <c r="S189" s="32" t="s">
        <v>24</v>
      </c>
    </row>
    <row r="190" spans="1:19" x14ac:dyDescent="0.25">
      <c r="B190" s="143"/>
      <c r="C190" s="143"/>
      <c r="D190" s="143"/>
      <c r="E190" s="143"/>
      <c r="F190" s="145"/>
      <c r="G190" s="182"/>
      <c r="H190" s="51"/>
      <c r="I190" s="52"/>
      <c r="J190" s="146"/>
      <c r="K190" s="33"/>
      <c r="L190" s="33"/>
      <c r="M190" s="183"/>
      <c r="N190" s="53"/>
      <c r="O190" s="53"/>
      <c r="P190" s="53"/>
      <c r="Q190" s="53"/>
      <c r="R190" s="33"/>
      <c r="S190" s="33"/>
    </row>
    <row r="191" spans="1:19" x14ac:dyDescent="0.25">
      <c r="B191" s="143"/>
      <c r="C191" s="143"/>
      <c r="D191" s="143"/>
      <c r="E191" s="143"/>
      <c r="F191" s="145"/>
      <c r="G191" s="182"/>
      <c r="H191" s="51"/>
      <c r="I191" s="52"/>
      <c r="J191" s="146"/>
      <c r="K191" s="33"/>
      <c r="L191" s="33"/>
      <c r="M191" s="183"/>
      <c r="N191" s="53"/>
      <c r="O191" s="53"/>
      <c r="P191" s="53"/>
      <c r="Q191" s="53"/>
      <c r="R191" s="33"/>
      <c r="S191" s="33"/>
    </row>
    <row r="192" spans="1:19" x14ac:dyDescent="0.25">
      <c r="A192" s="7"/>
      <c r="B192" s="1"/>
      <c r="C192" s="1"/>
      <c r="D192" s="1"/>
      <c r="E192" s="1"/>
      <c r="F192" s="1"/>
      <c r="G192" s="110"/>
      <c r="H192" s="3"/>
      <c r="I192" s="111"/>
      <c r="J192" s="1"/>
      <c r="K192" s="4"/>
      <c r="L192" s="1"/>
      <c r="M192" s="1"/>
      <c r="N192" s="1"/>
      <c r="O192" s="4"/>
      <c r="P192" s="4"/>
      <c r="Q192" s="4"/>
      <c r="R192" s="4"/>
      <c r="S192" s="1"/>
    </row>
    <row r="193" spans="1:19" x14ac:dyDescent="0.25">
      <c r="A193" s="7"/>
      <c r="B193" s="1"/>
      <c r="C193" s="1"/>
      <c r="D193" s="1"/>
      <c r="E193" s="1"/>
      <c r="F193" s="1"/>
      <c r="G193" s="110"/>
      <c r="H193" s="3"/>
      <c r="I193" s="111"/>
      <c r="J193" s="1"/>
      <c r="K193" s="4"/>
      <c r="L193" s="1"/>
      <c r="M193" s="1"/>
      <c r="N193" s="1"/>
      <c r="O193" s="4"/>
      <c r="P193" s="4"/>
      <c r="Q193" s="4"/>
      <c r="R193" s="4"/>
      <c r="S193" s="1"/>
    </row>
    <row r="200" spans="1:19" x14ac:dyDescent="0.25">
      <c r="A200" s="109"/>
      <c r="B200" s="1"/>
      <c r="C200" s="1"/>
      <c r="D200" s="1" t="s">
        <v>30</v>
      </c>
      <c r="E200" s="2"/>
      <c r="F200" s="1"/>
      <c r="G200" s="1"/>
      <c r="H200" s="110"/>
      <c r="I200" s="111"/>
      <c r="J200" s="3"/>
      <c r="K200" s="1"/>
      <c r="L200" s="4"/>
      <c r="M200" s="1"/>
      <c r="N200" s="1"/>
      <c r="O200" s="1"/>
      <c r="P200" s="4"/>
      <c r="Q200" s="4"/>
      <c r="R200" s="4"/>
      <c r="S200" s="4"/>
    </row>
    <row r="201" spans="1:19" x14ac:dyDescent="0.25">
      <c r="A201" s="109"/>
      <c r="B201" s="1"/>
      <c r="C201" s="1"/>
      <c r="D201" s="1"/>
      <c r="E201" s="2"/>
      <c r="F201" s="1"/>
      <c r="G201" s="1"/>
      <c r="H201" s="110"/>
      <c r="I201" s="111"/>
      <c r="J201" s="3"/>
      <c r="K201" s="1"/>
      <c r="L201" s="4"/>
      <c r="M201" s="1"/>
      <c r="N201" s="1"/>
      <c r="O201" s="1"/>
      <c r="P201" s="4"/>
      <c r="Q201" s="4"/>
      <c r="R201" s="4"/>
      <c r="S201" s="4"/>
    </row>
    <row r="202" spans="1:19" x14ac:dyDescent="0.25">
      <c r="A202" s="109"/>
      <c r="B202" s="1"/>
      <c r="C202" s="1"/>
      <c r="D202" s="1"/>
      <c r="E202" s="2"/>
      <c r="F202" s="1"/>
      <c r="G202" s="1"/>
      <c r="H202" s="110"/>
      <c r="I202" s="111"/>
      <c r="J202" s="3"/>
      <c r="K202" s="1"/>
      <c r="L202" s="4"/>
      <c r="M202" s="1"/>
      <c r="N202" s="1"/>
      <c r="O202" s="1"/>
      <c r="P202" s="4"/>
      <c r="Q202" s="4"/>
      <c r="R202" s="4"/>
      <c r="S202" s="4"/>
    </row>
    <row r="203" spans="1:19" x14ac:dyDescent="0.25">
      <c r="A203" s="109"/>
      <c r="B203" s="1"/>
      <c r="C203" s="1"/>
      <c r="D203" s="1"/>
      <c r="E203" s="2"/>
      <c r="F203" s="1"/>
      <c r="G203" s="1"/>
      <c r="H203" s="110"/>
      <c r="I203" s="111"/>
      <c r="J203" s="3"/>
      <c r="K203" s="1"/>
      <c r="L203" s="4"/>
      <c r="M203" s="1"/>
      <c r="N203" s="1"/>
      <c r="O203" s="1"/>
      <c r="P203" s="4"/>
      <c r="Q203" s="4"/>
      <c r="R203" s="4"/>
      <c r="S203" s="4"/>
    </row>
    <row r="204" spans="1:19" x14ac:dyDescent="0.25">
      <c r="A204" s="109"/>
      <c r="B204" s="1"/>
      <c r="C204" s="413" t="s">
        <v>0</v>
      </c>
      <c r="D204" s="413"/>
      <c r="E204" s="413"/>
      <c r="F204" s="380" t="s">
        <v>61</v>
      </c>
      <c r="G204" s="380"/>
      <c r="H204" s="380"/>
      <c r="I204" s="380"/>
      <c r="J204" s="380"/>
      <c r="K204" s="380"/>
      <c r="L204" s="5"/>
      <c r="M204" s="6"/>
      <c r="N204" s="6"/>
      <c r="O204" s="6"/>
      <c r="P204" s="4"/>
      <c r="Q204" s="4"/>
      <c r="R204" s="4"/>
      <c r="S204" s="4"/>
    </row>
    <row r="205" spans="1:19" x14ac:dyDescent="0.25">
      <c r="A205" s="109"/>
      <c r="B205" s="1"/>
      <c r="C205" s="424" t="s">
        <v>1</v>
      </c>
      <c r="D205" s="424"/>
      <c r="E205" s="424"/>
      <c r="F205" s="380" t="s">
        <v>119</v>
      </c>
      <c r="G205" s="380"/>
      <c r="H205" s="380"/>
      <c r="I205" s="380"/>
      <c r="J205" s="380"/>
      <c r="K205" s="380"/>
      <c r="L205" s="5"/>
      <c r="M205" s="6"/>
      <c r="N205" s="6"/>
      <c r="O205" s="6"/>
      <c r="P205" s="4"/>
      <c r="Q205" s="4"/>
      <c r="R205" s="4"/>
      <c r="S205" s="4"/>
    </row>
    <row r="206" spans="1:19" x14ac:dyDescent="0.25">
      <c r="A206" s="109"/>
      <c r="B206" s="7"/>
      <c r="C206" s="413" t="s">
        <v>2</v>
      </c>
      <c r="D206" s="413"/>
      <c r="E206" s="413"/>
      <c r="F206" s="112" t="s">
        <v>59</v>
      </c>
      <c r="G206" s="168"/>
      <c r="H206" s="169"/>
      <c r="I206" s="170"/>
      <c r="J206" s="10"/>
      <c r="K206" s="11"/>
      <c r="L206" s="4"/>
      <c r="M206" s="6"/>
      <c r="N206" s="6"/>
      <c r="O206" s="6"/>
      <c r="P206" s="4"/>
      <c r="Q206" s="4"/>
      <c r="R206" s="4"/>
      <c r="S206" s="4"/>
    </row>
    <row r="207" spans="1:19" ht="15.75" thickBot="1" x14ac:dyDescent="0.3">
      <c r="A207" s="109"/>
      <c r="B207" s="7"/>
      <c r="C207" s="118"/>
      <c r="D207" s="118"/>
      <c r="E207" s="118"/>
      <c r="F207" s="171"/>
      <c r="G207" s="55"/>
      <c r="H207" s="172"/>
      <c r="I207" s="173"/>
      <c r="J207" s="15"/>
      <c r="K207" s="16"/>
      <c r="L207" s="4"/>
      <c r="M207" s="6"/>
      <c r="N207" s="6"/>
      <c r="O207" s="6"/>
      <c r="P207" s="4"/>
      <c r="Q207" s="4"/>
      <c r="R207" s="4"/>
      <c r="S207" s="4"/>
    </row>
    <row r="208" spans="1:19" x14ac:dyDescent="0.25">
      <c r="B208" s="382" t="s">
        <v>25</v>
      </c>
      <c r="C208" s="374" t="s">
        <v>4</v>
      </c>
      <c r="D208" s="374"/>
      <c r="E208" s="374" t="s">
        <v>26</v>
      </c>
      <c r="F208" s="374" t="s">
        <v>27</v>
      </c>
      <c r="G208" s="421" t="s">
        <v>5</v>
      </c>
      <c r="H208" s="385" t="s">
        <v>63</v>
      </c>
      <c r="I208" s="374" t="s">
        <v>6</v>
      </c>
      <c r="J208" s="374"/>
      <c r="K208" s="374"/>
      <c r="L208" s="374"/>
      <c r="M208" s="374"/>
      <c r="N208" s="374" t="s">
        <v>7</v>
      </c>
      <c r="O208" s="374"/>
      <c r="P208" s="374" t="s">
        <v>8</v>
      </c>
      <c r="Q208" s="374"/>
      <c r="R208" s="374" t="s">
        <v>9</v>
      </c>
      <c r="S208" s="375"/>
    </row>
    <row r="209" spans="1:19" x14ac:dyDescent="0.25">
      <c r="B209" s="383"/>
      <c r="C209" s="376" t="s">
        <v>10</v>
      </c>
      <c r="D209" s="376" t="s">
        <v>11</v>
      </c>
      <c r="E209" s="376"/>
      <c r="F209" s="376"/>
      <c r="G209" s="422"/>
      <c r="H209" s="386"/>
      <c r="I209" s="376" t="s">
        <v>12</v>
      </c>
      <c r="J209" s="376"/>
      <c r="K209" s="376" t="s">
        <v>13</v>
      </c>
      <c r="L209" s="376"/>
      <c r="M209" s="376"/>
      <c r="N209" s="376" t="s">
        <v>14</v>
      </c>
      <c r="O209" s="376"/>
      <c r="P209" s="376" t="s">
        <v>14</v>
      </c>
      <c r="Q209" s="376"/>
      <c r="R209" s="376"/>
      <c r="S209" s="377"/>
    </row>
    <row r="210" spans="1:19" ht="23.25" thickBot="1" x14ac:dyDescent="0.3">
      <c r="B210" s="388"/>
      <c r="C210" s="389"/>
      <c r="D210" s="389"/>
      <c r="E210" s="389"/>
      <c r="F210" s="389"/>
      <c r="G210" s="425"/>
      <c r="H210" s="390"/>
      <c r="I210" s="56" t="s">
        <v>19</v>
      </c>
      <c r="J210" s="57" t="s">
        <v>16</v>
      </c>
      <c r="K210" s="57" t="s">
        <v>28</v>
      </c>
      <c r="L210" s="57" t="s">
        <v>15</v>
      </c>
      <c r="M210" s="58" t="s">
        <v>17</v>
      </c>
      <c r="N210" s="57" t="s">
        <v>18</v>
      </c>
      <c r="O210" s="57" t="s">
        <v>17</v>
      </c>
      <c r="P210" s="57" t="s">
        <v>19</v>
      </c>
      <c r="Q210" s="57" t="s">
        <v>16</v>
      </c>
      <c r="R210" s="57" t="s">
        <v>20</v>
      </c>
      <c r="S210" s="59" t="s">
        <v>21</v>
      </c>
    </row>
    <row r="211" spans="1:19" ht="112.5" x14ac:dyDescent="0.25">
      <c r="B211" s="185">
        <v>169951074</v>
      </c>
      <c r="C211" s="186">
        <v>402015</v>
      </c>
      <c r="D211" s="186" t="s">
        <v>158</v>
      </c>
      <c r="E211" s="186" t="s">
        <v>141</v>
      </c>
      <c r="F211" s="187" t="s">
        <v>142</v>
      </c>
      <c r="G211" s="188" t="s">
        <v>159</v>
      </c>
      <c r="H211" s="189">
        <v>277091.28000000003</v>
      </c>
      <c r="I211" s="190">
        <v>138546</v>
      </c>
      <c r="J211" s="191">
        <v>138546</v>
      </c>
      <c r="K211" s="192" t="s">
        <v>23</v>
      </c>
      <c r="L211" s="192">
        <v>0</v>
      </c>
      <c r="M211" s="193" t="s">
        <v>68</v>
      </c>
      <c r="N211" s="194">
        <f>I211*100/H211</f>
        <v>50.000129921085929</v>
      </c>
      <c r="O211" s="194">
        <v>50</v>
      </c>
      <c r="P211" s="194">
        <v>70</v>
      </c>
      <c r="Q211" s="194">
        <v>70</v>
      </c>
      <c r="R211" s="192"/>
      <c r="S211" s="195" t="s">
        <v>24</v>
      </c>
    </row>
    <row r="212" spans="1:19" ht="78.75" x14ac:dyDescent="0.25">
      <c r="B212" s="132">
        <v>169951079</v>
      </c>
      <c r="C212" s="175">
        <v>402015</v>
      </c>
      <c r="D212" s="175" t="s">
        <v>160</v>
      </c>
      <c r="E212" s="175" t="s">
        <v>110</v>
      </c>
      <c r="F212" s="135" t="s">
        <v>111</v>
      </c>
      <c r="G212" s="176" t="s">
        <v>161</v>
      </c>
      <c r="H212" s="47">
        <v>185649.32</v>
      </c>
      <c r="I212" s="26">
        <v>55694.8</v>
      </c>
      <c r="J212" s="136">
        <v>55694.8</v>
      </c>
      <c r="K212" s="25" t="s">
        <v>23</v>
      </c>
      <c r="L212" s="25">
        <v>0</v>
      </c>
      <c r="M212" s="178" t="s">
        <v>68</v>
      </c>
      <c r="N212" s="48">
        <v>30</v>
      </c>
      <c r="O212" s="48">
        <v>30</v>
      </c>
      <c r="P212" s="48">
        <v>0</v>
      </c>
      <c r="Q212" s="48">
        <v>0</v>
      </c>
      <c r="R212" s="25"/>
      <c r="S212" s="28" t="s">
        <v>24</v>
      </c>
    </row>
    <row r="213" spans="1:19" ht="90" x14ac:dyDescent="0.25">
      <c r="B213" s="132">
        <v>169951077</v>
      </c>
      <c r="C213" s="175">
        <v>402018</v>
      </c>
      <c r="D213" s="175" t="s">
        <v>162</v>
      </c>
      <c r="E213" s="175" t="s">
        <v>114</v>
      </c>
      <c r="F213" s="135" t="s">
        <v>115</v>
      </c>
      <c r="G213" s="176" t="s">
        <v>163</v>
      </c>
      <c r="H213" s="47">
        <v>217027.61</v>
      </c>
      <c r="I213" s="26">
        <v>98880.5</v>
      </c>
      <c r="J213" s="136">
        <v>98880.5</v>
      </c>
      <c r="K213" s="25" t="s">
        <v>23</v>
      </c>
      <c r="L213" s="25">
        <v>0</v>
      </c>
      <c r="M213" s="178" t="s">
        <v>68</v>
      </c>
      <c r="N213" s="48">
        <v>30</v>
      </c>
      <c r="O213" s="48">
        <v>30</v>
      </c>
      <c r="P213" s="48">
        <v>0</v>
      </c>
      <c r="Q213" s="48">
        <v>0</v>
      </c>
      <c r="R213" s="25"/>
      <c r="S213" s="28" t="s">
        <v>24</v>
      </c>
    </row>
    <row r="214" spans="1:19" ht="124.5" thickBot="1" x14ac:dyDescent="0.3">
      <c r="B214" s="138">
        <v>169951076</v>
      </c>
      <c r="C214" s="179">
        <v>402</v>
      </c>
      <c r="D214" s="179" t="s">
        <v>164</v>
      </c>
      <c r="E214" s="179" t="s">
        <v>103</v>
      </c>
      <c r="F214" s="141" t="s">
        <v>31</v>
      </c>
      <c r="G214" s="180" t="s">
        <v>165</v>
      </c>
      <c r="H214" s="49">
        <v>315386.88</v>
      </c>
      <c r="I214" s="30">
        <v>94616</v>
      </c>
      <c r="J214" s="142">
        <v>94616</v>
      </c>
      <c r="K214" s="29" t="s">
        <v>23</v>
      </c>
      <c r="L214" s="29">
        <v>0</v>
      </c>
      <c r="M214" s="181" t="s">
        <v>68</v>
      </c>
      <c r="N214" s="50">
        <v>30</v>
      </c>
      <c r="O214" s="50">
        <v>30</v>
      </c>
      <c r="P214" s="50">
        <v>0</v>
      </c>
      <c r="Q214" s="50">
        <v>0</v>
      </c>
      <c r="R214" s="29"/>
      <c r="S214" s="32" t="s">
        <v>24</v>
      </c>
    </row>
    <row r="215" spans="1:19" ht="15.75" thickBot="1" x14ac:dyDescent="0.3">
      <c r="B215" s="37"/>
      <c r="C215" s="37"/>
      <c r="D215" s="37"/>
      <c r="E215" s="38"/>
      <c r="F215" s="38"/>
      <c r="G215" s="41" t="s">
        <v>32</v>
      </c>
      <c r="H215" s="34">
        <f>H130+H131+H132+H133+H158+H159+H160+H161+H185+H186+H187+H188+H211+H212+H213+H214</f>
        <v>5576299.8800000018</v>
      </c>
      <c r="I215" s="165">
        <f>I130+I131+I132+I133+I158+I159+I160+I161+I185+I186+I187+I189+I211+I212+I213+I214</f>
        <v>1697182.0599999998</v>
      </c>
      <c r="J215" s="35">
        <f>J130+J131+J132+J133++J158+J159+J160+J161+J185+J186+J187+J188+J189+J211+J212+J213+J214</f>
        <v>3759901.86</v>
      </c>
      <c r="K215" s="166" t="s">
        <v>23</v>
      </c>
      <c r="L215" s="196">
        <f>SUM(L24:L24)</f>
        <v>0</v>
      </c>
      <c r="M215" s="167">
        <f>SUM(M24:M24)</f>
        <v>0</v>
      </c>
      <c r="N215" s="38"/>
      <c r="O215" s="38"/>
      <c r="P215" s="38"/>
      <c r="Q215" s="38"/>
      <c r="R215" s="38"/>
      <c r="S215" s="38"/>
    </row>
    <row r="216" spans="1:19" x14ac:dyDescent="0.25">
      <c r="B216" s="37"/>
      <c r="C216" s="37"/>
      <c r="D216" s="37"/>
      <c r="E216" s="38"/>
      <c r="F216" s="38"/>
      <c r="G216" s="41"/>
      <c r="H216" s="39"/>
      <c r="I216" s="148"/>
      <c r="J216" s="39"/>
      <c r="K216" s="18"/>
      <c r="L216" s="197"/>
      <c r="M216" s="197"/>
      <c r="N216" s="38"/>
      <c r="O216" s="38"/>
      <c r="P216" s="38"/>
      <c r="Q216" s="38"/>
      <c r="R216" s="38"/>
      <c r="S216" s="38"/>
    </row>
    <row r="217" spans="1:19" x14ac:dyDescent="0.25">
      <c r="B217" s="37"/>
      <c r="C217" s="37"/>
      <c r="D217" s="37"/>
      <c r="E217" s="38"/>
      <c r="F217" s="38"/>
      <c r="G217" s="41"/>
      <c r="H217" s="39"/>
      <c r="I217" s="148"/>
      <c r="J217" s="39"/>
      <c r="K217" s="18"/>
      <c r="L217" s="197"/>
      <c r="M217" s="197"/>
      <c r="N217" s="38"/>
      <c r="O217" s="38"/>
      <c r="P217" s="38"/>
      <c r="Q217" s="38"/>
      <c r="R217" s="38"/>
      <c r="S217" s="38"/>
    </row>
    <row r="218" spans="1:19" x14ac:dyDescent="0.25">
      <c r="B218" s="37"/>
      <c r="C218" s="37"/>
      <c r="D218" s="37"/>
      <c r="E218" s="38"/>
      <c r="F218" s="38"/>
      <c r="G218" s="41"/>
      <c r="H218" s="39"/>
      <c r="I218" s="148"/>
      <c r="J218" s="39"/>
      <c r="K218" s="33"/>
      <c r="L218" s="150"/>
      <c r="M218" s="150"/>
      <c r="N218" s="38"/>
      <c r="O218" s="38"/>
      <c r="P218" s="38"/>
      <c r="Q218" s="38"/>
      <c r="R218" s="38"/>
      <c r="S218" s="38"/>
    </row>
    <row r="219" spans="1:19" x14ac:dyDescent="0.25">
      <c r="A219" s="7"/>
      <c r="B219" s="1"/>
      <c r="C219" s="1"/>
      <c r="D219" s="1"/>
      <c r="E219" s="1"/>
      <c r="F219" s="1"/>
      <c r="G219" s="110"/>
      <c r="H219" s="3"/>
      <c r="I219" s="111"/>
      <c r="J219" s="1"/>
      <c r="K219" s="4"/>
      <c r="L219" s="1"/>
      <c r="M219" s="1"/>
      <c r="N219" s="1"/>
      <c r="O219" s="4"/>
      <c r="P219" s="4"/>
      <c r="Q219" s="4"/>
      <c r="R219" s="4"/>
      <c r="S219" s="1"/>
    </row>
    <row r="220" spans="1:19" x14ac:dyDescent="0.25">
      <c r="A220" s="7"/>
      <c r="B220" s="1"/>
      <c r="C220" s="1"/>
      <c r="D220" s="1"/>
      <c r="E220" s="1"/>
      <c r="F220" s="1"/>
      <c r="G220" s="110"/>
      <c r="H220" s="3"/>
      <c r="I220" s="111"/>
      <c r="J220" s="1"/>
      <c r="K220" s="4"/>
      <c r="L220" s="1"/>
      <c r="M220" s="1"/>
      <c r="N220" s="1"/>
      <c r="O220" s="4"/>
      <c r="P220" s="4"/>
      <c r="Q220" s="4"/>
      <c r="R220" s="4"/>
      <c r="S220" s="1"/>
    </row>
    <row r="227" spans="1:19" x14ac:dyDescent="0.25">
      <c r="A227" s="109"/>
      <c r="B227" s="1"/>
      <c r="C227" s="1"/>
      <c r="D227" s="1" t="s">
        <v>30</v>
      </c>
      <c r="E227" s="2"/>
      <c r="F227" s="1"/>
      <c r="G227" s="1"/>
      <c r="H227" s="110"/>
      <c r="I227" s="111"/>
      <c r="J227" s="3"/>
      <c r="K227" s="1"/>
      <c r="L227" s="4"/>
      <c r="M227" s="1"/>
      <c r="N227" s="1"/>
      <c r="O227" s="1"/>
      <c r="P227" s="4"/>
      <c r="Q227" s="4"/>
      <c r="R227" s="4"/>
      <c r="S227" s="4"/>
    </row>
    <row r="228" spans="1:19" x14ac:dyDescent="0.25">
      <c r="A228" s="109"/>
      <c r="B228" s="1"/>
      <c r="C228" s="1"/>
      <c r="D228" s="1"/>
      <c r="E228" s="2"/>
      <c r="F228" s="1"/>
      <c r="G228" s="1"/>
      <c r="H228" s="110"/>
      <c r="I228" s="111"/>
      <c r="J228" s="3"/>
      <c r="K228" s="1"/>
      <c r="L228" s="4"/>
      <c r="M228" s="1"/>
      <c r="N228" s="1"/>
      <c r="O228" s="1"/>
      <c r="P228" s="4"/>
      <c r="Q228" s="4"/>
      <c r="R228" s="4"/>
      <c r="S228" s="4"/>
    </row>
    <row r="229" spans="1:19" x14ac:dyDescent="0.25">
      <c r="A229" s="109"/>
      <c r="B229" s="1"/>
      <c r="C229" s="1"/>
      <c r="D229" s="1"/>
      <c r="E229" s="2"/>
      <c r="F229" s="1"/>
      <c r="G229" s="1"/>
      <c r="H229" s="110"/>
      <c r="I229" s="111"/>
      <c r="J229" s="3"/>
      <c r="K229" s="1"/>
      <c r="L229" s="4"/>
      <c r="M229" s="1"/>
      <c r="N229" s="1"/>
      <c r="O229" s="1"/>
      <c r="P229" s="4"/>
      <c r="Q229" s="4"/>
      <c r="R229" s="4"/>
      <c r="S229" s="4"/>
    </row>
    <row r="230" spans="1:19" x14ac:dyDescent="0.25">
      <c r="A230" s="109"/>
      <c r="B230" s="1"/>
      <c r="C230" s="413" t="s">
        <v>0</v>
      </c>
      <c r="D230" s="413"/>
      <c r="E230" s="413"/>
      <c r="F230" s="380" t="s">
        <v>61</v>
      </c>
      <c r="G230" s="380"/>
      <c r="H230" s="380"/>
      <c r="I230" s="380"/>
      <c r="J230" s="380"/>
      <c r="K230" s="380"/>
      <c r="L230" s="5"/>
      <c r="M230" s="6"/>
      <c r="N230" s="6"/>
      <c r="O230" s="6"/>
      <c r="P230" s="4"/>
      <c r="Q230" s="4"/>
      <c r="R230" s="4"/>
      <c r="S230" s="4"/>
    </row>
    <row r="231" spans="1:19" x14ac:dyDescent="0.25">
      <c r="A231" s="109"/>
      <c r="B231" s="1"/>
      <c r="C231" s="424" t="s">
        <v>1</v>
      </c>
      <c r="D231" s="424"/>
      <c r="E231" s="424"/>
      <c r="F231" s="380" t="s">
        <v>166</v>
      </c>
      <c r="G231" s="380"/>
      <c r="H231" s="380"/>
      <c r="I231" s="380"/>
      <c r="J231" s="380"/>
      <c r="K231" s="380"/>
      <c r="L231" s="5"/>
      <c r="M231" s="6"/>
      <c r="N231" s="6"/>
      <c r="O231" s="6"/>
      <c r="P231" s="4"/>
      <c r="Q231" s="4"/>
      <c r="R231" s="4"/>
      <c r="S231" s="4"/>
    </row>
    <row r="232" spans="1:19" x14ac:dyDescent="0.25">
      <c r="A232" s="109"/>
      <c r="B232" s="7"/>
      <c r="C232" s="413" t="s">
        <v>2</v>
      </c>
      <c r="D232" s="413"/>
      <c r="E232" s="413"/>
      <c r="F232" s="112" t="s">
        <v>59</v>
      </c>
      <c r="G232" s="168"/>
      <c r="H232" s="169"/>
      <c r="I232" s="170"/>
      <c r="J232" s="10"/>
      <c r="K232" s="11"/>
      <c r="L232" s="4"/>
      <c r="M232" s="6"/>
      <c r="N232" s="6"/>
      <c r="O232" s="6"/>
      <c r="P232" s="4"/>
      <c r="Q232" s="4"/>
      <c r="R232" s="4"/>
      <c r="S232" s="4"/>
    </row>
    <row r="233" spans="1:19" ht="15.75" thickBot="1" x14ac:dyDescent="0.3">
      <c r="A233" s="109"/>
      <c r="B233" s="7"/>
      <c r="C233" s="118"/>
      <c r="D233" s="118"/>
      <c r="E233" s="118"/>
      <c r="F233" s="171"/>
      <c r="G233" s="55"/>
      <c r="H233" s="172"/>
      <c r="I233" s="173"/>
      <c r="J233" s="15"/>
      <c r="K233" s="16"/>
      <c r="L233" s="4"/>
      <c r="M233" s="6"/>
      <c r="N233" s="6"/>
      <c r="O233" s="6"/>
      <c r="P233" s="4"/>
      <c r="Q233" s="4"/>
      <c r="R233" s="4"/>
      <c r="S233" s="4"/>
    </row>
    <row r="234" spans="1:19" x14ac:dyDescent="0.25">
      <c r="A234" s="109"/>
      <c r="B234" s="382" t="s">
        <v>25</v>
      </c>
      <c r="C234" s="374" t="s">
        <v>4</v>
      </c>
      <c r="D234" s="374"/>
      <c r="E234" s="374" t="s">
        <v>26</v>
      </c>
      <c r="F234" s="374" t="s">
        <v>27</v>
      </c>
      <c r="G234" s="421" t="s">
        <v>5</v>
      </c>
      <c r="H234" s="385" t="s">
        <v>63</v>
      </c>
      <c r="I234" s="374" t="s">
        <v>6</v>
      </c>
      <c r="J234" s="374"/>
      <c r="K234" s="374"/>
      <c r="L234" s="374"/>
      <c r="M234" s="374"/>
      <c r="N234" s="374" t="s">
        <v>7</v>
      </c>
      <c r="O234" s="374"/>
      <c r="P234" s="374" t="s">
        <v>8</v>
      </c>
      <c r="Q234" s="374"/>
      <c r="R234" s="374" t="s">
        <v>9</v>
      </c>
      <c r="S234" s="375"/>
    </row>
    <row r="235" spans="1:19" x14ac:dyDescent="0.25">
      <c r="A235" s="109"/>
      <c r="B235" s="383"/>
      <c r="C235" s="376" t="s">
        <v>10</v>
      </c>
      <c r="D235" s="376" t="s">
        <v>11</v>
      </c>
      <c r="E235" s="376"/>
      <c r="F235" s="376"/>
      <c r="G235" s="422"/>
      <c r="H235" s="386"/>
      <c r="I235" s="376" t="s">
        <v>12</v>
      </c>
      <c r="J235" s="376"/>
      <c r="K235" s="376" t="s">
        <v>13</v>
      </c>
      <c r="L235" s="376"/>
      <c r="M235" s="376"/>
      <c r="N235" s="376" t="s">
        <v>14</v>
      </c>
      <c r="O235" s="376"/>
      <c r="P235" s="376" t="s">
        <v>14</v>
      </c>
      <c r="Q235" s="376"/>
      <c r="R235" s="376"/>
      <c r="S235" s="377"/>
    </row>
    <row r="236" spans="1:19" ht="23.25" thickBot="1" x14ac:dyDescent="0.3">
      <c r="A236" s="109"/>
      <c r="B236" s="384"/>
      <c r="C236" s="378"/>
      <c r="D236" s="378"/>
      <c r="E236" s="378"/>
      <c r="F236" s="378"/>
      <c r="G236" s="423"/>
      <c r="H236" s="387"/>
      <c r="I236" s="43" t="s">
        <v>19</v>
      </c>
      <c r="J236" s="20" t="s">
        <v>16</v>
      </c>
      <c r="K236" s="20" t="s">
        <v>28</v>
      </c>
      <c r="L236" s="20" t="s">
        <v>15</v>
      </c>
      <c r="M236" s="44" t="s">
        <v>17</v>
      </c>
      <c r="N236" s="20" t="s">
        <v>18</v>
      </c>
      <c r="O236" s="20" t="s">
        <v>17</v>
      </c>
      <c r="P236" s="20" t="s">
        <v>19</v>
      </c>
      <c r="Q236" s="20" t="s">
        <v>16</v>
      </c>
      <c r="R236" s="20" t="s">
        <v>20</v>
      </c>
      <c r="S236" s="45" t="s">
        <v>21</v>
      </c>
    </row>
    <row r="237" spans="1:19" ht="101.25" x14ac:dyDescent="0.25">
      <c r="A237" s="109"/>
      <c r="B237" s="125">
        <v>169951015</v>
      </c>
      <c r="C237" s="154">
        <v>404001</v>
      </c>
      <c r="D237" s="154" t="s">
        <v>167</v>
      </c>
      <c r="E237" s="154" t="s">
        <v>103</v>
      </c>
      <c r="F237" s="127" t="s">
        <v>168</v>
      </c>
      <c r="G237" s="128" t="s">
        <v>169</v>
      </c>
      <c r="H237" s="129">
        <v>635233.30000000005</v>
      </c>
      <c r="I237" s="22">
        <v>0</v>
      </c>
      <c r="J237" s="130">
        <v>635233.30000000005</v>
      </c>
      <c r="K237" s="21" t="s">
        <v>23</v>
      </c>
      <c r="L237" s="21">
        <v>0</v>
      </c>
      <c r="M237" s="23">
        <v>0</v>
      </c>
      <c r="N237" s="46">
        <f>I237*100/H237</f>
        <v>0</v>
      </c>
      <c r="O237" s="46">
        <f>J237*100/H237</f>
        <v>100</v>
      </c>
      <c r="P237" s="46">
        <f>I237*100/H237</f>
        <v>0</v>
      </c>
      <c r="Q237" s="46">
        <f>J237*100/H237</f>
        <v>100</v>
      </c>
      <c r="R237" s="21"/>
      <c r="S237" s="24" t="s">
        <v>24</v>
      </c>
    </row>
    <row r="238" spans="1:19" ht="112.5" x14ac:dyDescent="0.25">
      <c r="A238" s="198"/>
      <c r="B238" s="199">
        <v>169951028</v>
      </c>
      <c r="C238" s="135">
        <v>404002</v>
      </c>
      <c r="D238" s="135" t="s">
        <v>170</v>
      </c>
      <c r="E238" s="135" t="s">
        <v>110</v>
      </c>
      <c r="F238" s="135" t="s">
        <v>111</v>
      </c>
      <c r="G238" s="135" t="s">
        <v>171</v>
      </c>
      <c r="H238" s="200">
        <v>98380</v>
      </c>
      <c r="I238" s="26">
        <v>32307</v>
      </c>
      <c r="J238" s="201">
        <f>66073+32307</f>
        <v>98380</v>
      </c>
      <c r="K238" s="134" t="s">
        <v>23</v>
      </c>
      <c r="L238" s="134">
        <v>0</v>
      </c>
      <c r="M238" s="202" t="s">
        <v>68</v>
      </c>
      <c r="N238" s="203">
        <f>I238*100/H238</f>
        <v>32.838991664972554</v>
      </c>
      <c r="O238" s="203">
        <f>J238*100/H238</f>
        <v>100</v>
      </c>
      <c r="P238" s="203">
        <v>10</v>
      </c>
      <c r="Q238" s="203">
        <v>100</v>
      </c>
      <c r="R238" s="134"/>
      <c r="S238" s="204" t="s">
        <v>24</v>
      </c>
    </row>
    <row r="239" spans="1:19" ht="90" x14ac:dyDescent="0.25">
      <c r="A239" s="109"/>
      <c r="B239" s="132">
        <v>169951031</v>
      </c>
      <c r="C239" s="175">
        <v>404003</v>
      </c>
      <c r="D239" s="175" t="s">
        <v>172</v>
      </c>
      <c r="E239" s="175" t="s">
        <v>110</v>
      </c>
      <c r="F239" s="135" t="s">
        <v>111</v>
      </c>
      <c r="G239" s="135" t="s">
        <v>173</v>
      </c>
      <c r="H239" s="177">
        <v>130000.01</v>
      </c>
      <c r="I239" s="26">
        <v>0</v>
      </c>
      <c r="J239" s="136">
        <f>39000+90644.13+355.87+0.01</f>
        <v>130000.01</v>
      </c>
      <c r="K239" s="25" t="s">
        <v>23</v>
      </c>
      <c r="L239" s="25">
        <v>0</v>
      </c>
      <c r="M239" s="178" t="s">
        <v>68</v>
      </c>
      <c r="N239" s="48">
        <f>I239*100/H239</f>
        <v>0</v>
      </c>
      <c r="O239" s="48">
        <f>J239*100/H239</f>
        <v>100</v>
      </c>
      <c r="P239" s="48">
        <f>I239*100/H239</f>
        <v>0</v>
      </c>
      <c r="Q239" s="48">
        <f>J239*100/H239</f>
        <v>100</v>
      </c>
      <c r="R239" s="25"/>
      <c r="S239" s="28" t="s">
        <v>24</v>
      </c>
    </row>
    <row r="240" spans="1:19" ht="79.5" thickBot="1" x14ac:dyDescent="0.3">
      <c r="A240" s="109"/>
      <c r="B240" s="138">
        <v>169951007</v>
      </c>
      <c r="C240" s="179">
        <v>404004</v>
      </c>
      <c r="D240" s="179" t="s">
        <v>174</v>
      </c>
      <c r="E240" s="179" t="s">
        <v>103</v>
      </c>
      <c r="F240" s="141" t="s">
        <v>175</v>
      </c>
      <c r="G240" s="141" t="s">
        <v>176</v>
      </c>
      <c r="H240" s="205">
        <v>23264.2</v>
      </c>
      <c r="I240" s="30">
        <v>0</v>
      </c>
      <c r="J240" s="142">
        <v>23264.2</v>
      </c>
      <c r="K240" s="29" t="s">
        <v>23</v>
      </c>
      <c r="L240" s="29">
        <v>0</v>
      </c>
      <c r="M240" s="181" t="s">
        <v>68</v>
      </c>
      <c r="N240" s="50">
        <v>100</v>
      </c>
      <c r="O240" s="50">
        <v>100</v>
      </c>
      <c r="P240" s="50">
        <v>100</v>
      </c>
      <c r="Q240" s="50">
        <v>100</v>
      </c>
      <c r="R240" s="29"/>
      <c r="S240" s="32" t="s">
        <v>24</v>
      </c>
    </row>
    <row r="241" spans="1:19" x14ac:dyDescent="0.25">
      <c r="A241" s="109"/>
      <c r="B241" s="143"/>
      <c r="C241" s="143"/>
      <c r="D241" s="143"/>
      <c r="E241" s="143"/>
      <c r="F241" s="145"/>
      <c r="G241" s="145"/>
      <c r="H241" s="206"/>
      <c r="I241" s="52"/>
      <c r="J241" s="146"/>
      <c r="K241" s="33"/>
      <c r="L241" s="33"/>
      <c r="M241" s="183"/>
      <c r="N241" s="53"/>
      <c r="O241" s="53"/>
      <c r="P241" s="53"/>
      <c r="Q241" s="53"/>
      <c r="R241" s="33"/>
      <c r="S241" s="33"/>
    </row>
    <row r="242" spans="1:19" x14ac:dyDescent="0.25">
      <c r="A242" s="109"/>
      <c r="B242" s="143"/>
      <c r="C242" s="143"/>
      <c r="D242" s="143"/>
      <c r="E242" s="143"/>
      <c r="F242" s="145"/>
      <c r="G242" s="145"/>
      <c r="H242" s="206"/>
      <c r="I242" s="52"/>
      <c r="J242" s="146"/>
      <c r="K242" s="33"/>
      <c r="L242" s="33"/>
      <c r="M242" s="183"/>
      <c r="N242" s="53"/>
      <c r="O242" s="53"/>
      <c r="P242" s="53"/>
      <c r="Q242" s="53"/>
      <c r="R242" s="33"/>
      <c r="S242" s="33"/>
    </row>
    <row r="243" spans="1:19" x14ac:dyDescent="0.25">
      <c r="A243" s="109"/>
      <c r="B243" s="143"/>
      <c r="C243" s="143"/>
      <c r="D243" s="143"/>
      <c r="E243" s="143"/>
      <c r="F243" s="145"/>
      <c r="G243" s="145"/>
      <c r="H243" s="206"/>
      <c r="I243" s="52"/>
      <c r="J243" s="146"/>
      <c r="K243" s="33"/>
      <c r="L243" s="33"/>
      <c r="M243" s="183"/>
      <c r="N243" s="53"/>
      <c r="O243" s="53"/>
      <c r="P243" s="53"/>
      <c r="Q243" s="53"/>
      <c r="R243" s="33"/>
      <c r="S243" s="33"/>
    </row>
    <row r="244" spans="1:19" x14ac:dyDescent="0.25">
      <c r="A244" s="7"/>
      <c r="B244" s="1"/>
      <c r="C244" s="1"/>
      <c r="D244" s="1"/>
      <c r="E244" s="1"/>
      <c r="F244" s="1"/>
      <c r="G244" s="110"/>
      <c r="H244" s="3"/>
      <c r="I244" s="111"/>
      <c r="J244" s="1"/>
      <c r="K244" s="4"/>
      <c r="L244" s="1"/>
      <c r="M244" s="1"/>
      <c r="N244" s="1"/>
      <c r="O244" s="4"/>
      <c r="P244" s="4"/>
      <c r="Q244" s="4"/>
      <c r="R244" s="4"/>
      <c r="S244" s="1"/>
    </row>
    <row r="245" spans="1:19" x14ac:dyDescent="0.25">
      <c r="A245" s="7"/>
      <c r="B245" s="1"/>
      <c r="C245" s="1"/>
      <c r="D245" s="1"/>
      <c r="E245" s="1"/>
      <c r="F245" s="1"/>
      <c r="G245" s="110"/>
      <c r="H245" s="3"/>
      <c r="I245" s="111"/>
      <c r="J245" s="1"/>
      <c r="K245" s="4"/>
      <c r="L245" s="1"/>
      <c r="M245" s="1"/>
      <c r="N245" s="1"/>
      <c r="O245" s="4"/>
      <c r="P245" s="4"/>
      <c r="Q245" s="4"/>
      <c r="R245" s="4"/>
      <c r="S245" s="1"/>
    </row>
    <row r="253" spans="1:19" x14ac:dyDescent="0.25">
      <c r="A253" s="109"/>
      <c r="B253" s="143"/>
      <c r="C253" s="143"/>
      <c r="D253" s="143"/>
      <c r="E253" s="143"/>
      <c r="F253" s="145"/>
      <c r="G253" s="145"/>
      <c r="H253" s="206"/>
      <c r="I253" s="52"/>
      <c r="J253" s="146"/>
      <c r="K253" s="33"/>
      <c r="L253" s="33"/>
      <c r="M253" s="183"/>
      <c r="N253" s="53"/>
      <c r="O253" s="53"/>
      <c r="P253" s="53"/>
      <c r="Q253" s="53"/>
      <c r="R253" s="33"/>
      <c r="S253" s="33"/>
    </row>
    <row r="254" spans="1:19" x14ac:dyDescent="0.25">
      <c r="A254" s="109"/>
      <c r="B254" s="143"/>
      <c r="C254" s="143"/>
      <c r="D254" s="143"/>
      <c r="E254" s="143"/>
      <c r="F254" s="145"/>
      <c r="G254" s="145"/>
      <c r="H254" s="206"/>
      <c r="I254" s="52"/>
      <c r="J254" s="146"/>
      <c r="K254" s="33"/>
      <c r="L254" s="33"/>
      <c r="M254" s="183"/>
      <c r="N254" s="53"/>
      <c r="O254" s="53"/>
      <c r="P254" s="53"/>
      <c r="Q254" s="53"/>
      <c r="R254" s="33"/>
      <c r="S254" s="33"/>
    </row>
    <row r="255" spans="1:19" x14ac:dyDescent="0.25">
      <c r="A255" s="109"/>
      <c r="B255" s="1"/>
      <c r="C255" s="1"/>
      <c r="D255" s="1" t="s">
        <v>30</v>
      </c>
      <c r="E255" s="2"/>
      <c r="F255" s="1"/>
      <c r="G255" s="1"/>
      <c r="H255" s="110"/>
      <c r="I255" s="111"/>
      <c r="J255" s="3"/>
      <c r="K255" s="1"/>
      <c r="L255" s="4"/>
      <c r="M255" s="1"/>
      <c r="N255" s="1"/>
      <c r="O255" s="1"/>
      <c r="P255" s="4"/>
      <c r="Q255" s="4"/>
      <c r="R255" s="4"/>
      <c r="S255" s="4"/>
    </row>
    <row r="256" spans="1:19" x14ac:dyDescent="0.25">
      <c r="A256" s="109"/>
      <c r="B256" s="1"/>
      <c r="C256" s="1"/>
      <c r="D256" s="1"/>
      <c r="E256" s="2"/>
      <c r="F256" s="1"/>
      <c r="G256" s="1"/>
      <c r="H256" s="110"/>
      <c r="I256" s="111"/>
      <c r="J256" s="3"/>
      <c r="K256" s="1"/>
      <c r="L256" s="4"/>
      <c r="M256" s="1"/>
      <c r="N256" s="1"/>
      <c r="O256" s="1"/>
      <c r="P256" s="4"/>
      <c r="Q256" s="4"/>
      <c r="R256" s="4"/>
      <c r="S256" s="4"/>
    </row>
    <row r="257" spans="1:19" x14ac:dyDescent="0.25">
      <c r="A257" s="109"/>
      <c r="B257" s="1"/>
      <c r="C257" s="1"/>
      <c r="D257" s="1"/>
      <c r="E257" s="2"/>
      <c r="F257" s="1"/>
      <c r="G257" s="1"/>
      <c r="H257" s="110"/>
      <c r="I257" s="111"/>
      <c r="J257" s="3"/>
      <c r="K257" s="1"/>
      <c r="L257" s="4"/>
      <c r="M257" s="1"/>
      <c r="N257" s="1"/>
      <c r="O257" s="1"/>
      <c r="P257" s="4"/>
      <c r="Q257" s="4"/>
      <c r="R257" s="4"/>
      <c r="S257" s="4"/>
    </row>
    <row r="258" spans="1:19" x14ac:dyDescent="0.25">
      <c r="A258" s="109"/>
      <c r="B258" s="1"/>
      <c r="C258" s="1"/>
      <c r="D258" s="1"/>
      <c r="E258" s="2"/>
      <c r="F258" s="1"/>
      <c r="G258" s="1"/>
      <c r="H258" s="110"/>
      <c r="I258" s="111"/>
      <c r="J258" s="3"/>
      <c r="K258" s="1"/>
      <c r="L258" s="4"/>
      <c r="M258" s="1"/>
      <c r="N258" s="1"/>
      <c r="O258" s="1"/>
      <c r="P258" s="4"/>
      <c r="Q258" s="4"/>
      <c r="R258" s="4"/>
      <c r="S258" s="4"/>
    </row>
    <row r="259" spans="1:19" x14ac:dyDescent="0.25">
      <c r="A259" s="109"/>
      <c r="B259" s="1"/>
      <c r="C259" s="1"/>
      <c r="D259" s="1"/>
      <c r="E259" s="2"/>
      <c r="F259" s="1"/>
      <c r="G259" s="1"/>
      <c r="H259" s="110"/>
      <c r="I259" s="111"/>
      <c r="J259" s="3"/>
      <c r="K259" s="1"/>
      <c r="L259" s="4"/>
      <c r="M259" s="1"/>
      <c r="N259" s="1"/>
      <c r="O259" s="1"/>
      <c r="P259" s="4"/>
      <c r="Q259" s="4"/>
      <c r="R259" s="4"/>
      <c r="S259" s="4"/>
    </row>
    <row r="260" spans="1:19" x14ac:dyDescent="0.25">
      <c r="A260" s="109"/>
      <c r="B260" s="1"/>
      <c r="C260" s="413" t="s">
        <v>0</v>
      </c>
      <c r="D260" s="413"/>
      <c r="E260" s="413"/>
      <c r="F260" s="380" t="s">
        <v>61</v>
      </c>
      <c r="G260" s="380"/>
      <c r="H260" s="380"/>
      <c r="I260" s="380"/>
      <c r="J260" s="380"/>
      <c r="K260" s="380"/>
      <c r="L260" s="5"/>
      <c r="M260" s="6"/>
      <c r="N260" s="6"/>
      <c r="O260" s="6"/>
      <c r="P260" s="4"/>
      <c r="Q260" s="4"/>
      <c r="R260" s="4"/>
      <c r="S260" s="4"/>
    </row>
    <row r="261" spans="1:19" x14ac:dyDescent="0.25">
      <c r="A261" s="109"/>
      <c r="B261" s="1"/>
      <c r="C261" s="424" t="s">
        <v>1</v>
      </c>
      <c r="D261" s="424"/>
      <c r="E261" s="424"/>
      <c r="F261" s="380" t="s">
        <v>166</v>
      </c>
      <c r="G261" s="380"/>
      <c r="H261" s="380"/>
      <c r="I261" s="380"/>
      <c r="J261" s="380"/>
      <c r="K261" s="380"/>
      <c r="L261" s="5"/>
      <c r="M261" s="6"/>
      <c r="N261" s="6"/>
      <c r="O261" s="6"/>
      <c r="P261" s="4"/>
      <c r="Q261" s="4"/>
      <c r="R261" s="4"/>
      <c r="S261" s="4"/>
    </row>
    <row r="262" spans="1:19" x14ac:dyDescent="0.25">
      <c r="A262" s="109"/>
      <c r="B262" s="7"/>
      <c r="C262" s="413" t="s">
        <v>2</v>
      </c>
      <c r="D262" s="413"/>
      <c r="E262" s="413"/>
      <c r="F262" s="112" t="s">
        <v>59</v>
      </c>
      <c r="G262" s="168"/>
      <c r="H262" s="169"/>
      <c r="I262" s="170"/>
      <c r="J262" s="10"/>
      <c r="K262" s="11"/>
      <c r="L262" s="4"/>
      <c r="M262" s="6"/>
      <c r="N262" s="6"/>
      <c r="O262" s="6"/>
      <c r="P262" s="4"/>
      <c r="Q262" s="4"/>
      <c r="R262" s="4"/>
      <c r="S262" s="4"/>
    </row>
    <row r="263" spans="1:19" ht="15.75" thickBot="1" x14ac:dyDescent="0.3">
      <c r="A263" s="109"/>
      <c r="B263" s="7"/>
      <c r="C263" s="118"/>
      <c r="D263" s="118"/>
      <c r="E263" s="118"/>
      <c r="F263" s="171"/>
      <c r="G263" s="55"/>
      <c r="H263" s="172"/>
      <c r="I263" s="173"/>
      <c r="J263" s="15"/>
      <c r="K263" s="16"/>
      <c r="L263" s="4"/>
      <c r="M263" s="6"/>
      <c r="N263" s="6"/>
      <c r="O263" s="6"/>
      <c r="P263" s="4"/>
      <c r="Q263" s="4"/>
      <c r="R263" s="4"/>
      <c r="S263" s="4"/>
    </row>
    <row r="264" spans="1:19" x14ac:dyDescent="0.25">
      <c r="A264" s="109"/>
      <c r="B264" s="382" t="s">
        <v>25</v>
      </c>
      <c r="C264" s="374" t="s">
        <v>4</v>
      </c>
      <c r="D264" s="374"/>
      <c r="E264" s="374" t="s">
        <v>26</v>
      </c>
      <c r="F264" s="374" t="s">
        <v>27</v>
      </c>
      <c r="G264" s="421" t="s">
        <v>5</v>
      </c>
      <c r="H264" s="385" t="s">
        <v>63</v>
      </c>
      <c r="I264" s="374" t="s">
        <v>6</v>
      </c>
      <c r="J264" s="374"/>
      <c r="K264" s="374"/>
      <c r="L264" s="374"/>
      <c r="M264" s="374"/>
      <c r="N264" s="374" t="s">
        <v>7</v>
      </c>
      <c r="O264" s="374"/>
      <c r="P264" s="374" t="s">
        <v>8</v>
      </c>
      <c r="Q264" s="374"/>
      <c r="R264" s="374" t="s">
        <v>9</v>
      </c>
      <c r="S264" s="375"/>
    </row>
    <row r="265" spans="1:19" x14ac:dyDescent="0.25">
      <c r="A265" s="109"/>
      <c r="B265" s="383"/>
      <c r="C265" s="376" t="s">
        <v>10</v>
      </c>
      <c r="D265" s="376" t="s">
        <v>11</v>
      </c>
      <c r="E265" s="376"/>
      <c r="F265" s="376"/>
      <c r="G265" s="422"/>
      <c r="H265" s="386"/>
      <c r="I265" s="376" t="s">
        <v>12</v>
      </c>
      <c r="J265" s="376"/>
      <c r="K265" s="376" t="s">
        <v>13</v>
      </c>
      <c r="L265" s="376"/>
      <c r="M265" s="376"/>
      <c r="N265" s="376" t="s">
        <v>14</v>
      </c>
      <c r="O265" s="376"/>
      <c r="P265" s="376" t="s">
        <v>14</v>
      </c>
      <c r="Q265" s="376"/>
      <c r="R265" s="376"/>
      <c r="S265" s="377"/>
    </row>
    <row r="266" spans="1:19" ht="23.25" thickBot="1" x14ac:dyDescent="0.3">
      <c r="A266" s="109"/>
      <c r="B266" s="388"/>
      <c r="C266" s="389"/>
      <c r="D266" s="389"/>
      <c r="E266" s="389"/>
      <c r="F266" s="389"/>
      <c r="G266" s="425"/>
      <c r="H266" s="390"/>
      <c r="I266" s="56" t="s">
        <v>19</v>
      </c>
      <c r="J266" s="57" t="s">
        <v>16</v>
      </c>
      <c r="K266" s="57" t="s">
        <v>28</v>
      </c>
      <c r="L266" s="57" t="s">
        <v>15</v>
      </c>
      <c r="M266" s="58" t="s">
        <v>17</v>
      </c>
      <c r="N266" s="57" t="s">
        <v>18</v>
      </c>
      <c r="O266" s="57" t="s">
        <v>17</v>
      </c>
      <c r="P266" s="57" t="s">
        <v>19</v>
      </c>
      <c r="Q266" s="57" t="s">
        <v>16</v>
      </c>
      <c r="R266" s="57" t="s">
        <v>20</v>
      </c>
      <c r="S266" s="59" t="s">
        <v>21</v>
      </c>
    </row>
    <row r="267" spans="1:19" ht="101.25" x14ac:dyDescent="0.25">
      <c r="A267" s="109"/>
      <c r="B267" s="185">
        <v>169951042</v>
      </c>
      <c r="C267" s="186">
        <v>404005</v>
      </c>
      <c r="D267" s="186" t="s">
        <v>177</v>
      </c>
      <c r="E267" s="186" t="s">
        <v>110</v>
      </c>
      <c r="F267" s="187" t="s">
        <v>111</v>
      </c>
      <c r="G267" s="187" t="s">
        <v>178</v>
      </c>
      <c r="H267" s="207">
        <v>200000.03</v>
      </c>
      <c r="I267" s="190">
        <v>0</v>
      </c>
      <c r="J267" s="189">
        <f>100000+100000.03</f>
        <v>200000.03</v>
      </c>
      <c r="K267" s="192" t="s">
        <v>23</v>
      </c>
      <c r="L267" s="192">
        <v>0</v>
      </c>
      <c r="M267" s="193" t="s">
        <v>68</v>
      </c>
      <c r="N267" s="194">
        <v>100</v>
      </c>
      <c r="O267" s="194">
        <v>100</v>
      </c>
      <c r="P267" s="194">
        <v>100</v>
      </c>
      <c r="Q267" s="194">
        <v>100</v>
      </c>
      <c r="R267" s="192"/>
      <c r="S267" s="195" t="s">
        <v>24</v>
      </c>
    </row>
    <row r="268" spans="1:19" ht="101.25" x14ac:dyDescent="0.25">
      <c r="A268" s="109"/>
      <c r="B268" s="132">
        <v>169951080</v>
      </c>
      <c r="C268" s="175">
        <v>404000</v>
      </c>
      <c r="D268" s="175" t="s">
        <v>179</v>
      </c>
      <c r="E268" s="175" t="s">
        <v>103</v>
      </c>
      <c r="F268" s="135" t="s">
        <v>180</v>
      </c>
      <c r="G268" s="135" t="s">
        <v>181</v>
      </c>
      <c r="H268" s="177">
        <v>817024.33</v>
      </c>
      <c r="I268" s="26">
        <v>245107.3</v>
      </c>
      <c r="J268" s="47">
        <v>245107.3</v>
      </c>
      <c r="K268" s="25" t="s">
        <v>23</v>
      </c>
      <c r="L268" s="25">
        <v>0</v>
      </c>
      <c r="M268" s="178" t="s">
        <v>68</v>
      </c>
      <c r="N268" s="48">
        <v>30</v>
      </c>
      <c r="O268" s="48">
        <v>30</v>
      </c>
      <c r="P268" s="48">
        <v>0</v>
      </c>
      <c r="Q268" s="48">
        <v>0</v>
      </c>
      <c r="R268" s="25"/>
      <c r="S268" s="28" t="s">
        <v>24</v>
      </c>
    </row>
    <row r="269" spans="1:19" ht="124.5" thickBot="1" x14ac:dyDescent="0.3">
      <c r="A269" s="109"/>
      <c r="B269" s="138">
        <v>169951052</v>
      </c>
      <c r="C269" s="179">
        <v>404000</v>
      </c>
      <c r="D269" s="179" t="s">
        <v>182</v>
      </c>
      <c r="E269" s="179" t="s">
        <v>110</v>
      </c>
      <c r="F269" s="141" t="s">
        <v>111</v>
      </c>
      <c r="G269" s="141" t="s">
        <v>183</v>
      </c>
      <c r="H269" s="205">
        <v>142038.43</v>
      </c>
      <c r="I269" s="30">
        <v>42611.53</v>
      </c>
      <c r="J269" s="49">
        <v>42611.53</v>
      </c>
      <c r="K269" s="29" t="s">
        <v>23</v>
      </c>
      <c r="L269" s="29">
        <v>0</v>
      </c>
      <c r="M269" s="181" t="s">
        <v>68</v>
      </c>
      <c r="N269" s="50">
        <v>30</v>
      </c>
      <c r="O269" s="50">
        <v>30</v>
      </c>
      <c r="P269" s="50">
        <v>0</v>
      </c>
      <c r="Q269" s="50">
        <v>0</v>
      </c>
      <c r="R269" s="29"/>
      <c r="S269" s="32" t="s">
        <v>24</v>
      </c>
    </row>
    <row r="270" spans="1:19" ht="15.75" thickBot="1" x14ac:dyDescent="0.3">
      <c r="A270" s="109"/>
      <c r="B270" s="143"/>
      <c r="C270" s="143"/>
      <c r="D270" s="143"/>
      <c r="E270" s="143"/>
      <c r="F270" s="145"/>
      <c r="G270" s="41" t="s">
        <v>32</v>
      </c>
      <c r="H270" s="34">
        <f>H237+H238+H239+H240+H267+H268+H269</f>
        <v>2045940.3</v>
      </c>
      <c r="I270" s="165">
        <f>I237+I238+I239+I240+I267+I268+I269</f>
        <v>320025.82999999996</v>
      </c>
      <c r="J270" s="35">
        <f>J237+J238+J239+J240+J267+J268+J269</f>
        <v>1374596.37</v>
      </c>
      <c r="K270" s="208" t="s">
        <v>23</v>
      </c>
      <c r="L270" s="209">
        <f>SUM(L53:L53)</f>
        <v>0</v>
      </c>
      <c r="M270" s="62">
        <f>SUM(M53:M53)</f>
        <v>0</v>
      </c>
      <c r="N270" s="53"/>
      <c r="O270" s="53"/>
      <c r="P270" s="53"/>
      <c r="Q270" s="53"/>
      <c r="R270" s="33"/>
      <c r="S270" s="33"/>
    </row>
    <row r="271" spans="1:19" x14ac:dyDescent="0.25">
      <c r="A271" s="109"/>
      <c r="B271" s="143"/>
      <c r="C271" s="143"/>
      <c r="D271" s="143"/>
      <c r="E271" s="143"/>
      <c r="F271" s="145"/>
      <c r="G271" s="41"/>
      <c r="H271" s="39"/>
      <c r="I271" s="148"/>
      <c r="J271" s="39"/>
      <c r="K271" s="33"/>
      <c r="L271" s="150"/>
      <c r="M271" s="150"/>
      <c r="N271" s="53"/>
      <c r="O271" s="53"/>
      <c r="P271" s="53"/>
      <c r="Q271" s="53"/>
      <c r="R271" s="33"/>
      <c r="S271" s="33"/>
    </row>
    <row r="272" spans="1:19" x14ac:dyDescent="0.25">
      <c r="A272" s="109"/>
      <c r="B272" s="143"/>
      <c r="C272" s="143"/>
      <c r="D272" s="143"/>
      <c r="E272" s="143"/>
      <c r="F272" s="145"/>
      <c r="G272" s="41"/>
      <c r="H272" s="39"/>
      <c r="I272" s="148"/>
      <c r="J272" s="39"/>
      <c r="K272" s="33"/>
      <c r="L272" s="150"/>
      <c r="M272" s="150"/>
      <c r="N272" s="53"/>
      <c r="O272" s="53"/>
      <c r="P272" s="53"/>
      <c r="Q272" s="53"/>
      <c r="R272" s="33"/>
      <c r="S272" s="33"/>
    </row>
    <row r="273" spans="1:19" x14ac:dyDescent="0.25">
      <c r="A273" s="109"/>
      <c r="B273" s="143"/>
      <c r="C273" s="143"/>
      <c r="D273" s="143"/>
      <c r="E273" s="143"/>
      <c r="F273" s="145"/>
      <c r="G273" s="41"/>
      <c r="H273" s="39"/>
      <c r="I273" s="148"/>
      <c r="J273" s="39"/>
      <c r="K273" s="33"/>
      <c r="L273" s="150"/>
      <c r="M273" s="150"/>
      <c r="N273" s="53"/>
      <c r="O273" s="53"/>
      <c r="P273" s="53"/>
      <c r="Q273" s="53"/>
      <c r="R273" s="33"/>
      <c r="S273" s="33"/>
    </row>
    <row r="274" spans="1:19" x14ac:dyDescent="0.25">
      <c r="A274" s="109"/>
      <c r="B274" s="143"/>
      <c r="C274" s="143"/>
      <c r="D274" s="143"/>
      <c r="E274" s="143"/>
      <c r="F274" s="145"/>
      <c r="G274" s="145"/>
      <c r="H274" s="206"/>
      <c r="I274" s="210"/>
      <c r="J274" s="146"/>
      <c r="K274" s="33"/>
      <c r="L274" s="33"/>
      <c r="M274" s="183"/>
      <c r="N274" s="53"/>
      <c r="O274" s="53"/>
      <c r="P274" s="53"/>
      <c r="Q274" s="53"/>
      <c r="R274" s="33"/>
      <c r="S274" s="33"/>
    </row>
    <row r="275" spans="1:19" x14ac:dyDescent="0.25">
      <c r="A275" s="109"/>
      <c r="B275" s="143"/>
      <c r="C275" s="143"/>
      <c r="D275" s="143"/>
      <c r="E275" s="143"/>
      <c r="F275" s="145"/>
      <c r="G275" s="145"/>
      <c r="H275" s="206"/>
      <c r="I275" s="210"/>
      <c r="J275" s="146"/>
      <c r="K275" s="33"/>
      <c r="L275" s="33"/>
      <c r="M275" s="183"/>
      <c r="N275" s="53"/>
      <c r="O275" s="53"/>
      <c r="P275" s="53"/>
      <c r="Q275" s="53"/>
      <c r="R275" s="33"/>
      <c r="S275" s="33"/>
    </row>
    <row r="276" spans="1:19" x14ac:dyDescent="0.25">
      <c r="A276" s="109"/>
      <c r="B276" s="143"/>
      <c r="C276" s="143"/>
      <c r="D276" s="143"/>
      <c r="E276" s="143"/>
      <c r="F276" s="145"/>
      <c r="G276" s="145"/>
      <c r="H276" s="206"/>
      <c r="I276" s="210"/>
      <c r="J276" s="146"/>
      <c r="K276" s="33"/>
      <c r="L276" s="33"/>
      <c r="M276" s="183"/>
      <c r="N276" s="53"/>
      <c r="O276" s="53"/>
      <c r="P276" s="53"/>
      <c r="Q276" s="53"/>
      <c r="R276" s="33"/>
      <c r="S276" s="33"/>
    </row>
    <row r="277" spans="1:19" x14ac:dyDescent="0.25">
      <c r="A277" s="109"/>
      <c r="B277" s="143"/>
      <c r="C277" s="143"/>
      <c r="D277" s="143"/>
      <c r="E277" s="143"/>
      <c r="F277" s="145"/>
      <c r="G277" s="145"/>
      <c r="H277" s="206"/>
      <c r="I277" s="210"/>
      <c r="J277" s="146"/>
      <c r="K277" s="33"/>
      <c r="L277" s="33"/>
      <c r="M277" s="183"/>
      <c r="N277" s="53"/>
      <c r="O277" s="53"/>
      <c r="P277" s="53"/>
      <c r="Q277" s="53"/>
      <c r="R277" s="33"/>
      <c r="S277" s="33"/>
    </row>
    <row r="278" spans="1:19" x14ac:dyDescent="0.25">
      <c r="A278" s="109"/>
      <c r="B278" s="143"/>
      <c r="C278" s="143"/>
      <c r="D278" s="143"/>
      <c r="E278" s="143"/>
      <c r="F278" s="145"/>
      <c r="G278" s="145"/>
      <c r="H278" s="206"/>
      <c r="I278" s="210"/>
      <c r="J278" s="146"/>
      <c r="K278" s="33"/>
      <c r="L278" s="33"/>
      <c r="M278" s="183"/>
      <c r="N278" s="53"/>
      <c r="O278" s="53"/>
      <c r="P278" s="53"/>
      <c r="Q278" s="53"/>
      <c r="R278" s="33"/>
      <c r="S278" s="33"/>
    </row>
    <row r="279" spans="1:19" x14ac:dyDescent="0.25">
      <c r="A279" s="109"/>
      <c r="B279" s="143"/>
      <c r="C279" s="143"/>
      <c r="D279" s="143"/>
      <c r="E279" s="143"/>
      <c r="F279" s="145"/>
      <c r="G279" s="145"/>
      <c r="H279" s="206"/>
      <c r="I279" s="210"/>
      <c r="J279" s="146"/>
      <c r="K279" s="33"/>
      <c r="L279" s="33"/>
      <c r="M279" s="183"/>
      <c r="N279" s="53"/>
      <c r="O279" s="53"/>
      <c r="P279" s="53"/>
      <c r="Q279" s="53"/>
      <c r="R279" s="33"/>
      <c r="S279" s="33"/>
    </row>
    <row r="280" spans="1:19" x14ac:dyDescent="0.25">
      <c r="A280" s="109"/>
      <c r="B280" s="143"/>
      <c r="C280" s="143"/>
      <c r="D280" s="143"/>
      <c r="E280" s="143"/>
      <c r="F280" s="145"/>
      <c r="G280" s="145"/>
      <c r="H280" s="206"/>
      <c r="I280" s="210"/>
      <c r="J280" s="146"/>
      <c r="K280" s="33"/>
      <c r="L280" s="33"/>
      <c r="M280" s="183"/>
      <c r="N280" s="53"/>
      <c r="O280" s="53"/>
      <c r="P280" s="53"/>
      <c r="Q280" s="53"/>
      <c r="R280" s="33"/>
      <c r="S280" s="33"/>
    </row>
    <row r="281" spans="1:19" x14ac:dyDescent="0.25">
      <c r="A281" s="109"/>
      <c r="B281" s="143"/>
      <c r="C281" s="143"/>
      <c r="D281" s="143"/>
      <c r="E281" s="143"/>
      <c r="F281" s="145"/>
      <c r="G281" s="145"/>
      <c r="H281" s="206"/>
      <c r="I281" s="210"/>
      <c r="J281" s="146"/>
      <c r="K281" s="33"/>
      <c r="L281" s="33"/>
      <c r="M281" s="183"/>
      <c r="N281" s="53"/>
      <c r="O281" s="53"/>
      <c r="P281" s="53"/>
      <c r="Q281" s="53"/>
      <c r="R281" s="33"/>
      <c r="S281" s="33"/>
    </row>
    <row r="282" spans="1:19" x14ac:dyDescent="0.25">
      <c r="A282" s="109"/>
      <c r="B282" s="143"/>
      <c r="C282" s="143"/>
      <c r="D282" s="143"/>
      <c r="E282" s="143"/>
      <c r="F282" s="145"/>
      <c r="G282" s="145"/>
      <c r="H282" s="206"/>
      <c r="I282" s="210"/>
      <c r="J282" s="146"/>
      <c r="K282" s="33"/>
      <c r="L282" s="33"/>
      <c r="M282" s="183"/>
      <c r="N282" s="53"/>
      <c r="O282" s="53"/>
      <c r="P282" s="53"/>
      <c r="Q282" s="53"/>
      <c r="R282" s="33"/>
      <c r="S282" s="33"/>
    </row>
    <row r="283" spans="1:19" x14ac:dyDescent="0.25">
      <c r="A283" s="109"/>
      <c r="B283" s="143"/>
      <c r="C283" s="143"/>
      <c r="D283" s="143"/>
      <c r="E283" s="143"/>
      <c r="F283" s="145"/>
      <c r="G283" s="145"/>
      <c r="H283" s="206"/>
      <c r="I283" s="210"/>
      <c r="J283" s="146"/>
      <c r="K283" s="33"/>
      <c r="L283" s="33"/>
      <c r="M283" s="183"/>
      <c r="N283" s="53"/>
      <c r="O283" s="53"/>
      <c r="P283" s="53"/>
      <c r="Q283" s="53"/>
      <c r="R283" s="33"/>
      <c r="S283" s="33"/>
    </row>
    <row r="286" spans="1:19" x14ac:dyDescent="0.25">
      <c r="A286" s="1"/>
      <c r="B286" s="1"/>
      <c r="C286" s="1" t="s">
        <v>30</v>
      </c>
      <c r="D286" s="2"/>
      <c r="E286" s="1"/>
      <c r="F286" s="2"/>
      <c r="G286" s="1"/>
      <c r="H286" s="3"/>
      <c r="I286" s="111"/>
      <c r="J286" s="1"/>
      <c r="K286" s="4"/>
      <c r="L286" s="1"/>
      <c r="M286" s="1"/>
      <c r="N286" s="211"/>
      <c r="O286" s="212"/>
      <c r="P286" s="4"/>
      <c r="Q286" s="4"/>
      <c r="R286" s="4"/>
      <c r="S286" s="1"/>
    </row>
    <row r="287" spans="1:19" x14ac:dyDescent="0.25">
      <c r="A287" s="1"/>
      <c r="B287" s="1"/>
      <c r="C287" s="1"/>
      <c r="D287" s="2"/>
      <c r="E287" s="1"/>
      <c r="F287" s="2"/>
      <c r="G287" s="1"/>
      <c r="H287" s="3"/>
      <c r="I287" s="111"/>
      <c r="J287" s="1"/>
      <c r="K287" s="4"/>
      <c r="L287" s="1"/>
      <c r="M287" s="1"/>
      <c r="N287" s="211"/>
      <c r="O287" s="212"/>
      <c r="P287" s="4"/>
      <c r="Q287" s="4"/>
      <c r="R287" s="4"/>
      <c r="S287" s="1"/>
    </row>
    <row r="288" spans="1:19" x14ac:dyDescent="0.25">
      <c r="A288" s="1"/>
      <c r="B288" s="1"/>
      <c r="C288" s="1"/>
      <c r="D288" s="2"/>
      <c r="E288" s="1"/>
      <c r="F288" s="2"/>
      <c r="G288" s="1"/>
      <c r="H288" s="3"/>
      <c r="I288" s="111"/>
      <c r="J288" s="1"/>
      <c r="K288" s="4"/>
      <c r="L288" s="1"/>
      <c r="M288" s="1"/>
      <c r="N288" s="211"/>
      <c r="O288" s="212"/>
      <c r="P288" s="4"/>
      <c r="Q288" s="4"/>
      <c r="R288" s="4"/>
      <c r="S288" s="1"/>
    </row>
    <row r="289" spans="1:19" x14ac:dyDescent="0.25">
      <c r="A289" s="1"/>
      <c r="B289" s="413" t="s">
        <v>0</v>
      </c>
      <c r="C289" s="413"/>
      <c r="D289" s="413"/>
      <c r="E289" s="380" t="s">
        <v>184</v>
      </c>
      <c r="F289" s="380"/>
      <c r="G289" s="380"/>
      <c r="H289" s="380"/>
      <c r="I289" s="380"/>
      <c r="J289" s="380"/>
      <c r="K289" s="5"/>
      <c r="L289" s="6"/>
      <c r="M289" s="6"/>
      <c r="N289" s="213"/>
      <c r="O289" s="212"/>
      <c r="P289" s="4"/>
      <c r="Q289" s="4"/>
      <c r="R289" s="4"/>
      <c r="S289" s="1"/>
    </row>
    <row r="290" spans="1:19" x14ac:dyDescent="0.25">
      <c r="A290" s="1"/>
      <c r="C290" s="214"/>
      <c r="D290" s="214" t="s">
        <v>1</v>
      </c>
      <c r="E290" s="414" t="s">
        <v>185</v>
      </c>
      <c r="F290" s="414"/>
      <c r="G290" s="414"/>
      <c r="H290" s="414"/>
      <c r="I290" s="414"/>
      <c r="J290" s="414"/>
      <c r="K290" s="5"/>
      <c r="L290" s="6"/>
      <c r="M290" s="6"/>
      <c r="N290" s="213"/>
      <c r="O290" s="212"/>
      <c r="P290" s="4"/>
      <c r="Q290" s="4"/>
      <c r="R290" s="4"/>
      <c r="S290" s="1"/>
    </row>
    <row r="291" spans="1:19" x14ac:dyDescent="0.25">
      <c r="A291" s="7"/>
      <c r="C291" s="118"/>
      <c r="D291" s="118" t="s">
        <v>2</v>
      </c>
      <c r="E291" s="415" t="s">
        <v>59</v>
      </c>
      <c r="F291" s="415"/>
      <c r="G291" s="8"/>
      <c r="H291" s="9"/>
      <c r="I291" s="215"/>
      <c r="J291" s="11"/>
      <c r="K291" s="4"/>
      <c r="L291" s="6"/>
      <c r="M291" s="6"/>
      <c r="N291" s="213"/>
      <c r="O291" s="212"/>
      <c r="P291" s="4"/>
      <c r="Q291" s="4"/>
      <c r="R291" s="4"/>
      <c r="S291" s="1"/>
    </row>
    <row r="292" spans="1:19" ht="15.75" thickBot="1" x14ac:dyDescent="0.3">
      <c r="A292" s="18"/>
      <c r="B292" s="216"/>
      <c r="C292" s="216"/>
      <c r="D292" s="217"/>
      <c r="E292" s="216"/>
      <c r="F292" s="218"/>
      <c r="G292" s="219"/>
      <c r="H292" s="220"/>
      <c r="I292" s="221"/>
      <c r="J292" s="220"/>
      <c r="K292" s="222"/>
      <c r="L292" s="222"/>
      <c r="M292" s="223"/>
      <c r="N292" s="224"/>
      <c r="O292" s="222"/>
      <c r="P292" s="222"/>
      <c r="Q292" s="222"/>
      <c r="R292" s="222"/>
      <c r="S292" s="222"/>
    </row>
    <row r="293" spans="1:19" x14ac:dyDescent="0.25">
      <c r="A293" s="18"/>
      <c r="B293" s="416" t="s">
        <v>186</v>
      </c>
      <c r="C293" s="400" t="s">
        <v>4</v>
      </c>
      <c r="D293" s="402"/>
      <c r="E293" s="418" t="s">
        <v>187</v>
      </c>
      <c r="F293" s="418" t="s">
        <v>188</v>
      </c>
      <c r="G293" s="418" t="s">
        <v>5</v>
      </c>
      <c r="H293" s="419" t="s">
        <v>63</v>
      </c>
      <c r="I293" s="400" t="s">
        <v>6</v>
      </c>
      <c r="J293" s="401"/>
      <c r="K293" s="401"/>
      <c r="L293" s="401"/>
      <c r="M293" s="402"/>
      <c r="N293" s="403" t="s">
        <v>7</v>
      </c>
      <c r="O293" s="404"/>
      <c r="P293" s="403" t="s">
        <v>8</v>
      </c>
      <c r="Q293" s="404"/>
      <c r="R293" s="403" t="s">
        <v>9</v>
      </c>
      <c r="S293" s="405"/>
    </row>
    <row r="294" spans="1:19" x14ac:dyDescent="0.25">
      <c r="A294" s="18"/>
      <c r="B294" s="417"/>
      <c r="C294" s="378" t="s">
        <v>10</v>
      </c>
      <c r="D294" s="378" t="s">
        <v>11</v>
      </c>
      <c r="E294" s="408"/>
      <c r="F294" s="408"/>
      <c r="G294" s="408"/>
      <c r="H294" s="420"/>
      <c r="I294" s="409" t="s">
        <v>12</v>
      </c>
      <c r="J294" s="410"/>
      <c r="K294" s="409" t="s">
        <v>13</v>
      </c>
      <c r="L294" s="411"/>
      <c r="M294" s="410"/>
      <c r="N294" s="406" t="s">
        <v>14</v>
      </c>
      <c r="O294" s="412"/>
      <c r="P294" s="406" t="s">
        <v>14</v>
      </c>
      <c r="Q294" s="412"/>
      <c r="R294" s="406"/>
      <c r="S294" s="407"/>
    </row>
    <row r="295" spans="1:19" ht="23.25" thickBot="1" x14ac:dyDescent="0.3">
      <c r="A295" s="18"/>
      <c r="B295" s="417"/>
      <c r="C295" s="408"/>
      <c r="D295" s="408"/>
      <c r="E295" s="408"/>
      <c r="F295" s="408"/>
      <c r="G295" s="408"/>
      <c r="H295" s="420"/>
      <c r="I295" s="43" t="s">
        <v>15</v>
      </c>
      <c r="J295" s="20" t="s">
        <v>16</v>
      </c>
      <c r="K295" s="20" t="s">
        <v>189</v>
      </c>
      <c r="L295" s="20" t="s">
        <v>15</v>
      </c>
      <c r="M295" s="225" t="s">
        <v>17</v>
      </c>
      <c r="N295" s="226" t="s">
        <v>18</v>
      </c>
      <c r="O295" s="20" t="s">
        <v>17</v>
      </c>
      <c r="P295" s="20" t="s">
        <v>19</v>
      </c>
      <c r="Q295" s="20" t="s">
        <v>17</v>
      </c>
      <c r="R295" s="227" t="s">
        <v>20</v>
      </c>
      <c r="S295" s="228" t="s">
        <v>21</v>
      </c>
    </row>
    <row r="296" spans="1:19" ht="78.75" x14ac:dyDescent="0.25">
      <c r="A296" s="109"/>
      <c r="B296" s="229">
        <v>169951027</v>
      </c>
      <c r="C296" s="230">
        <v>405001</v>
      </c>
      <c r="D296" s="230" t="s">
        <v>190</v>
      </c>
      <c r="E296" s="230" t="s">
        <v>191</v>
      </c>
      <c r="F296" s="127" t="s">
        <v>192</v>
      </c>
      <c r="G296" s="231" t="s">
        <v>193</v>
      </c>
      <c r="H296" s="22">
        <v>281185.24</v>
      </c>
      <c r="I296" s="232">
        <v>0</v>
      </c>
      <c r="J296" s="233">
        <f>84355.5+196829.67</f>
        <v>281185.17000000004</v>
      </c>
      <c r="K296" s="21" t="s">
        <v>23</v>
      </c>
      <c r="L296" s="21">
        <v>0</v>
      </c>
      <c r="M296" s="174" t="s">
        <v>68</v>
      </c>
      <c r="N296" s="46">
        <f>(I296*100)/H296</f>
        <v>0</v>
      </c>
      <c r="O296" s="46">
        <f>(J296*100)/H296</f>
        <v>99.999975105378951</v>
      </c>
      <c r="P296" s="46">
        <v>100</v>
      </c>
      <c r="Q296" s="23">
        <v>100</v>
      </c>
      <c r="R296" s="21"/>
      <c r="S296" s="24" t="s">
        <v>24</v>
      </c>
    </row>
    <row r="297" spans="1:19" ht="78.75" x14ac:dyDescent="0.25">
      <c r="A297" s="109"/>
      <c r="B297" s="234">
        <v>169951040</v>
      </c>
      <c r="C297" s="235">
        <v>405002</v>
      </c>
      <c r="D297" s="235" t="s">
        <v>194</v>
      </c>
      <c r="E297" s="235" t="s">
        <v>103</v>
      </c>
      <c r="F297" s="135" t="s">
        <v>195</v>
      </c>
      <c r="G297" s="236" t="s">
        <v>112</v>
      </c>
      <c r="H297" s="26">
        <v>357697.57</v>
      </c>
      <c r="I297" s="201">
        <v>0</v>
      </c>
      <c r="J297" s="237">
        <v>107309.27</v>
      </c>
      <c r="K297" s="25" t="s">
        <v>23</v>
      </c>
      <c r="L297" s="25">
        <v>0</v>
      </c>
      <c r="M297" s="178" t="s">
        <v>68</v>
      </c>
      <c r="N297" s="48">
        <v>0</v>
      </c>
      <c r="O297" s="48">
        <v>30</v>
      </c>
      <c r="P297" s="48">
        <v>0</v>
      </c>
      <c r="Q297" s="27">
        <v>0</v>
      </c>
      <c r="R297" s="25"/>
      <c r="S297" s="28" t="s">
        <v>24</v>
      </c>
    </row>
    <row r="298" spans="1:19" ht="68.25" thickBot="1" x14ac:dyDescent="0.3">
      <c r="A298" s="109"/>
      <c r="B298" s="238">
        <v>169951063</v>
      </c>
      <c r="C298" s="239">
        <v>405003</v>
      </c>
      <c r="D298" s="239" t="s">
        <v>196</v>
      </c>
      <c r="E298" s="239" t="s">
        <v>197</v>
      </c>
      <c r="F298" s="141" t="s">
        <v>198</v>
      </c>
      <c r="G298" s="240" t="s">
        <v>199</v>
      </c>
      <c r="H298" s="30">
        <v>354455.2</v>
      </c>
      <c r="I298" s="241">
        <v>0</v>
      </c>
      <c r="J298" s="242">
        <v>106336.56</v>
      </c>
      <c r="K298" s="29" t="s">
        <v>23</v>
      </c>
      <c r="L298" s="29">
        <v>0</v>
      </c>
      <c r="M298" s="181" t="s">
        <v>68</v>
      </c>
      <c r="N298" s="50">
        <f>I298*100/H298</f>
        <v>0</v>
      </c>
      <c r="O298" s="50">
        <v>30</v>
      </c>
      <c r="P298" s="50">
        <v>0</v>
      </c>
      <c r="Q298" s="31">
        <v>0</v>
      </c>
      <c r="R298" s="29"/>
      <c r="S298" s="32" t="s">
        <v>24</v>
      </c>
    </row>
    <row r="299" spans="1:19" ht="15.75" thickBot="1" x14ac:dyDescent="0.3">
      <c r="A299" s="243"/>
      <c r="B299" s="37"/>
      <c r="C299" s="37"/>
      <c r="D299" s="37"/>
      <c r="E299" s="38"/>
      <c r="F299" s="38"/>
      <c r="G299" s="41" t="s">
        <v>32</v>
      </c>
      <c r="H299" s="34">
        <f>SUM(H296:H298)</f>
        <v>993338.01</v>
      </c>
      <c r="I299" s="165">
        <f>SUM(I296:I298)</f>
        <v>0</v>
      </c>
      <c r="J299" s="35">
        <f>SUM(J296:J298)</f>
        <v>494831.00000000006</v>
      </c>
      <c r="K299" s="208" t="s">
        <v>23</v>
      </c>
      <c r="L299" s="196">
        <f t="shared" ref="L299:M299" si="2">SUM(L296:L296)</f>
        <v>0</v>
      </c>
      <c r="M299" s="167">
        <f t="shared" si="2"/>
        <v>0</v>
      </c>
      <c r="N299" s="244"/>
      <c r="O299" s="38"/>
      <c r="P299" s="38"/>
      <c r="Q299" s="38"/>
      <c r="R299" s="38"/>
      <c r="S299" s="38"/>
    </row>
    <row r="300" spans="1:19" x14ac:dyDescent="0.25">
      <c r="A300" s="243"/>
      <c r="B300" s="37"/>
      <c r="C300" s="37"/>
      <c r="D300" s="37"/>
      <c r="E300" s="38"/>
      <c r="F300" s="38"/>
      <c r="G300" s="41"/>
      <c r="H300" s="39"/>
      <c r="I300" s="148"/>
      <c r="J300" s="39"/>
      <c r="K300" s="245"/>
      <c r="L300" s="197"/>
      <c r="M300" s="197"/>
      <c r="N300" s="244"/>
      <c r="O300" s="38"/>
      <c r="P300" s="38"/>
      <c r="Q300" s="38"/>
      <c r="R300" s="38"/>
      <c r="S300" s="38"/>
    </row>
    <row r="301" spans="1:19" x14ac:dyDescent="0.25">
      <c r="A301" s="243"/>
      <c r="B301" s="37"/>
      <c r="C301" s="37"/>
      <c r="D301" s="37"/>
      <c r="E301" s="38"/>
      <c r="F301" s="38"/>
      <c r="G301" s="41"/>
      <c r="H301" s="39"/>
      <c r="I301" s="148"/>
      <c r="J301" s="39"/>
      <c r="K301" s="245"/>
      <c r="L301" s="197"/>
      <c r="M301" s="197"/>
      <c r="N301" s="244"/>
      <c r="O301" s="38"/>
      <c r="P301" s="38"/>
      <c r="Q301" s="38"/>
      <c r="R301" s="38"/>
      <c r="S301" s="38"/>
    </row>
    <row r="302" spans="1:19" x14ac:dyDescent="0.25">
      <c r="A302" s="243"/>
      <c r="B302" s="37"/>
      <c r="C302" s="37"/>
      <c r="D302" s="37"/>
      <c r="E302" s="38"/>
      <c r="F302" s="38"/>
      <c r="G302" s="41"/>
      <c r="H302" s="39"/>
      <c r="I302" s="148"/>
      <c r="J302" s="39"/>
      <c r="K302" s="245"/>
      <c r="L302" s="197"/>
      <c r="M302" s="197"/>
      <c r="N302" s="244"/>
      <c r="O302" s="38"/>
      <c r="P302" s="38"/>
      <c r="Q302" s="38"/>
      <c r="R302" s="38"/>
      <c r="S302" s="38"/>
    </row>
    <row r="303" spans="1:19" x14ac:dyDescent="0.25">
      <c r="A303" s="243"/>
      <c r="B303" s="40"/>
      <c r="C303" s="40"/>
      <c r="D303" s="40"/>
      <c r="E303" s="36"/>
      <c r="F303" s="246"/>
      <c r="G303" s="41"/>
      <c r="H303" s="39"/>
      <c r="I303" s="148"/>
      <c r="J303" s="39"/>
      <c r="K303" s="245"/>
      <c r="L303" s="197"/>
      <c r="M303" s="197"/>
      <c r="N303" s="244"/>
      <c r="O303" s="38"/>
      <c r="P303" s="38"/>
      <c r="Q303" s="38"/>
      <c r="R303" s="38"/>
      <c r="S303" s="38"/>
    </row>
    <row r="304" spans="1:19" x14ac:dyDescent="0.25">
      <c r="A304" s="7"/>
      <c r="B304" s="1"/>
      <c r="C304" s="1"/>
      <c r="D304" s="1"/>
      <c r="E304" s="1"/>
      <c r="F304" s="2"/>
      <c r="G304" s="1"/>
      <c r="H304" s="3"/>
      <c r="I304" s="111"/>
      <c r="J304" s="1"/>
      <c r="K304" s="4"/>
      <c r="L304" s="1"/>
      <c r="M304" s="1"/>
      <c r="N304" s="211"/>
      <c r="O304" s="212"/>
      <c r="P304" s="4"/>
      <c r="Q304" s="4"/>
      <c r="R304" s="4"/>
      <c r="S304" s="63"/>
    </row>
    <row r="305" spans="1:19" x14ac:dyDescent="0.25">
      <c r="A305" s="7"/>
      <c r="B305" s="1"/>
      <c r="C305" s="1"/>
      <c r="D305" s="1"/>
      <c r="E305" s="1"/>
      <c r="F305" s="2"/>
      <c r="G305" s="1"/>
      <c r="H305" s="3"/>
      <c r="I305" s="111"/>
      <c r="J305" s="1"/>
      <c r="K305" s="4"/>
      <c r="L305" s="1"/>
      <c r="M305" s="1"/>
      <c r="N305" s="211"/>
      <c r="O305" s="212"/>
      <c r="P305" s="4"/>
      <c r="Q305" s="4"/>
      <c r="R305" s="4"/>
      <c r="S305" s="1"/>
    </row>
    <row r="306" spans="1:19" x14ac:dyDescent="0.25">
      <c r="A306" s="7"/>
      <c r="B306" s="1"/>
      <c r="C306" s="1"/>
      <c r="D306" s="1"/>
      <c r="E306" s="1"/>
      <c r="F306" s="2"/>
      <c r="G306" s="1"/>
      <c r="H306" s="3"/>
      <c r="I306" s="111"/>
      <c r="J306" s="1"/>
      <c r="K306" s="4"/>
      <c r="L306" s="1"/>
      <c r="M306" s="1"/>
      <c r="N306" s="211"/>
      <c r="O306" s="212"/>
      <c r="P306" s="4"/>
      <c r="Q306" s="4"/>
      <c r="R306" s="4"/>
      <c r="S306" s="1"/>
    </row>
    <row r="307" spans="1:19" x14ac:dyDescent="0.25">
      <c r="A307" s="7"/>
      <c r="B307" s="1"/>
      <c r="C307" s="1"/>
      <c r="D307" s="1"/>
      <c r="E307" s="1"/>
      <c r="F307" s="2"/>
      <c r="G307" s="1"/>
      <c r="H307" s="3"/>
      <c r="I307" s="111"/>
      <c r="J307" s="1"/>
      <c r="K307" s="4"/>
      <c r="L307" s="1"/>
      <c r="M307" s="1"/>
      <c r="N307" s="211"/>
      <c r="O307" s="212"/>
      <c r="P307" s="4"/>
      <c r="Q307" s="4"/>
      <c r="R307" s="4"/>
      <c r="S307" s="1"/>
    </row>
    <row r="308" spans="1:19" x14ac:dyDescent="0.25">
      <c r="A308" s="7"/>
      <c r="B308" s="1"/>
      <c r="C308" s="1"/>
      <c r="D308" s="1"/>
      <c r="E308" s="1"/>
      <c r="F308" s="2"/>
      <c r="G308" s="1"/>
      <c r="H308" s="3"/>
      <c r="I308" s="111"/>
      <c r="J308" s="1"/>
      <c r="K308" s="4"/>
      <c r="L308" s="1"/>
      <c r="M308" s="1"/>
      <c r="N308" s="211"/>
      <c r="O308" s="212"/>
      <c r="P308" s="4"/>
      <c r="Q308" s="4"/>
      <c r="R308" s="4"/>
      <c r="S308" s="1"/>
    </row>
    <row r="309" spans="1:19" x14ac:dyDescent="0.25">
      <c r="A309" s="7"/>
      <c r="B309" s="1"/>
      <c r="C309" s="1"/>
      <c r="D309" s="1"/>
      <c r="E309" s="1"/>
      <c r="F309" s="2"/>
      <c r="G309" s="1"/>
      <c r="H309" s="3"/>
      <c r="I309" s="111"/>
      <c r="J309" s="1"/>
      <c r="K309" s="4"/>
      <c r="L309" s="1"/>
      <c r="M309" s="1"/>
      <c r="N309" s="211"/>
      <c r="O309" s="212"/>
      <c r="P309" s="4"/>
      <c r="Q309" s="4"/>
      <c r="R309" s="4"/>
      <c r="S309" s="1"/>
    </row>
    <row r="310" spans="1:19" x14ac:dyDescent="0.25">
      <c r="A310" s="7"/>
      <c r="B310" s="1"/>
      <c r="C310" s="1"/>
      <c r="D310" s="1"/>
      <c r="E310" s="1"/>
      <c r="F310" s="2"/>
      <c r="G310" s="1"/>
      <c r="H310" s="3"/>
      <c r="I310" s="111"/>
      <c r="J310" s="1"/>
      <c r="K310" s="4"/>
      <c r="L310" s="1"/>
      <c r="M310" s="1"/>
      <c r="N310" s="211"/>
      <c r="O310" s="212"/>
      <c r="P310" s="4"/>
      <c r="Q310" s="4"/>
      <c r="R310" s="4"/>
      <c r="S310" s="1"/>
    </row>
    <row r="311" spans="1:19" x14ac:dyDescent="0.25">
      <c r="A311" s="7"/>
      <c r="B311" s="1"/>
      <c r="C311" s="1"/>
      <c r="D311" s="1"/>
      <c r="E311" s="1"/>
      <c r="F311" s="2"/>
      <c r="G311" s="1"/>
      <c r="H311" s="3"/>
      <c r="I311" s="111"/>
      <c r="J311" s="1"/>
      <c r="K311" s="4"/>
      <c r="L311" s="1"/>
      <c r="M311" s="1"/>
      <c r="N311" s="211"/>
      <c r="O311" s="212"/>
      <c r="P311" s="4"/>
      <c r="Q311" s="4"/>
      <c r="R311" s="4"/>
      <c r="S311" s="1"/>
    </row>
    <row r="312" spans="1:19" x14ac:dyDescent="0.25">
      <c r="A312" s="7"/>
      <c r="B312" s="1"/>
      <c r="C312" s="1"/>
      <c r="D312" s="1"/>
      <c r="E312" s="1"/>
      <c r="F312" s="2"/>
      <c r="G312" s="1"/>
      <c r="H312" s="3"/>
      <c r="I312" s="111"/>
      <c r="J312" s="1"/>
      <c r="K312" s="4"/>
      <c r="L312" s="1"/>
      <c r="M312" s="1"/>
      <c r="N312" s="211"/>
      <c r="O312" s="212"/>
      <c r="P312" s="4"/>
      <c r="Q312" s="4"/>
      <c r="R312" s="4"/>
      <c r="S312" s="1"/>
    </row>
    <row r="313" spans="1:19" x14ac:dyDescent="0.25">
      <c r="A313" s="7"/>
      <c r="B313" s="1"/>
      <c r="C313" s="1"/>
      <c r="D313" s="1"/>
      <c r="E313" s="1"/>
      <c r="F313" s="2"/>
      <c r="G313" s="1"/>
      <c r="H313" s="3"/>
      <c r="I313" s="111"/>
      <c r="J313" s="1"/>
      <c r="K313" s="4"/>
      <c r="L313" s="1"/>
      <c r="M313" s="1"/>
      <c r="N313" s="211"/>
      <c r="O313" s="212"/>
      <c r="P313" s="4"/>
      <c r="Q313" s="4"/>
      <c r="R313" s="4"/>
      <c r="S313" s="1"/>
    </row>
    <row r="314" spans="1:19" x14ac:dyDescent="0.25">
      <c r="A314" s="7"/>
      <c r="B314" s="1"/>
      <c r="C314" s="1"/>
      <c r="D314" s="1"/>
      <c r="E314" s="1"/>
      <c r="F314" s="2"/>
      <c r="G314" s="1"/>
      <c r="H314" s="3"/>
      <c r="I314" s="111"/>
      <c r="J314" s="1"/>
      <c r="K314" s="4"/>
      <c r="L314" s="1"/>
      <c r="M314" s="1"/>
      <c r="N314" s="211"/>
      <c r="O314" s="212"/>
      <c r="P314" s="4"/>
      <c r="Q314" s="4"/>
      <c r="R314" s="4"/>
      <c r="S314" s="1"/>
    </row>
    <row r="315" spans="1:19" x14ac:dyDescent="0.25">
      <c r="A315" s="7"/>
      <c r="B315" s="1"/>
      <c r="C315" s="1"/>
      <c r="D315" s="1"/>
      <c r="E315" s="1"/>
      <c r="F315" s="2"/>
      <c r="G315" s="1"/>
      <c r="H315" s="3"/>
      <c r="I315" s="111"/>
      <c r="J315" s="1"/>
      <c r="K315" s="4"/>
      <c r="L315" s="1"/>
      <c r="M315" s="1"/>
      <c r="N315" s="211"/>
      <c r="O315" s="212"/>
      <c r="P315" s="4"/>
      <c r="Q315" s="4"/>
      <c r="R315" s="4"/>
      <c r="S315" s="1"/>
    </row>
    <row r="316" spans="1:19" x14ac:dyDescent="0.25">
      <c r="A316" s="7"/>
      <c r="B316" s="1"/>
      <c r="C316" s="1"/>
      <c r="D316" s="1"/>
      <c r="E316" s="1"/>
      <c r="F316" s="2"/>
      <c r="G316" s="1"/>
      <c r="H316" s="3"/>
      <c r="I316" s="111"/>
      <c r="J316" s="1"/>
      <c r="K316" s="4"/>
      <c r="L316" s="1"/>
      <c r="M316" s="1"/>
      <c r="N316" s="211"/>
      <c r="O316" s="212"/>
      <c r="P316" s="4"/>
      <c r="Q316" s="4"/>
      <c r="R316" s="4"/>
      <c r="S316" s="1"/>
    </row>
    <row r="317" spans="1:19" x14ac:dyDescent="0.25">
      <c r="A317" s="1"/>
      <c r="B317" s="1"/>
      <c r="C317" s="1" t="s">
        <v>30</v>
      </c>
      <c r="D317" s="2"/>
      <c r="E317" s="1"/>
      <c r="F317" s="2"/>
      <c r="G317" s="1"/>
      <c r="H317" s="3"/>
      <c r="I317" s="111"/>
      <c r="J317" s="1"/>
      <c r="K317" s="4"/>
      <c r="L317" s="1"/>
      <c r="M317" s="1"/>
      <c r="N317" s="211"/>
      <c r="O317" s="212"/>
      <c r="P317" s="4"/>
      <c r="Q317" s="4"/>
      <c r="R317" s="4"/>
      <c r="S317" s="1"/>
    </row>
    <row r="318" spans="1:19" x14ac:dyDescent="0.25">
      <c r="A318" s="1"/>
      <c r="B318" s="413" t="s">
        <v>0</v>
      </c>
      <c r="C318" s="413"/>
      <c r="D318" s="413"/>
      <c r="E318" s="380" t="s">
        <v>200</v>
      </c>
      <c r="F318" s="380"/>
      <c r="G318" s="380"/>
      <c r="H318" s="380"/>
      <c r="I318" s="380"/>
      <c r="J318" s="380"/>
      <c r="K318" s="5"/>
      <c r="L318" s="6"/>
      <c r="M318" s="6"/>
      <c r="N318" s="213"/>
      <c r="O318" s="212"/>
      <c r="P318" s="4"/>
      <c r="Q318" s="4"/>
      <c r="R318" s="4"/>
      <c r="S318" s="1"/>
    </row>
    <row r="319" spans="1:19" x14ac:dyDescent="0.25">
      <c r="A319" s="1"/>
      <c r="C319" s="214"/>
      <c r="D319" s="214" t="s">
        <v>1</v>
      </c>
      <c r="E319" s="414" t="s">
        <v>201</v>
      </c>
      <c r="F319" s="414"/>
      <c r="G319" s="414"/>
      <c r="H319" s="414"/>
      <c r="I319" s="414"/>
      <c r="J319" s="414"/>
      <c r="K319" s="5"/>
      <c r="L319" s="6"/>
      <c r="M319" s="6"/>
      <c r="N319" s="213"/>
      <c r="O319" s="212"/>
      <c r="P319" s="4"/>
      <c r="Q319" s="4"/>
      <c r="R319" s="4"/>
      <c r="S319" s="1"/>
    </row>
    <row r="320" spans="1:19" x14ac:dyDescent="0.25">
      <c r="A320" s="7"/>
      <c r="C320" s="118"/>
      <c r="D320" s="118" t="s">
        <v>2</v>
      </c>
      <c r="E320" s="415" t="s">
        <v>59</v>
      </c>
      <c r="F320" s="415"/>
      <c r="G320" s="247"/>
      <c r="H320" s="9"/>
      <c r="I320" s="215"/>
      <c r="J320" s="11"/>
      <c r="K320" s="4"/>
      <c r="L320" s="6"/>
      <c r="M320" s="6"/>
      <c r="N320" s="213"/>
      <c r="O320" s="212"/>
      <c r="P320" s="4"/>
      <c r="Q320" s="4"/>
      <c r="R320" s="4"/>
      <c r="S320" s="1"/>
    </row>
    <row r="321" spans="1:19" ht="15.75" thickBot="1" x14ac:dyDescent="0.3">
      <c r="A321" s="7"/>
      <c r="B321" s="12"/>
      <c r="C321" s="12"/>
      <c r="D321" s="12"/>
      <c r="E321" s="12"/>
      <c r="F321" s="12"/>
      <c r="G321" s="13"/>
      <c r="H321" s="14"/>
      <c r="I321" s="248"/>
      <c r="J321" s="16"/>
      <c r="K321" s="17"/>
      <c r="L321" s="16"/>
      <c r="M321" s="16"/>
      <c r="N321" s="249"/>
      <c r="O321" s="250"/>
      <c r="P321" s="17"/>
      <c r="Q321" s="17"/>
      <c r="R321" s="17"/>
      <c r="S321" s="1"/>
    </row>
    <row r="322" spans="1:19" x14ac:dyDescent="0.25">
      <c r="A322" s="5"/>
      <c r="B322" s="416" t="s">
        <v>186</v>
      </c>
      <c r="C322" s="400" t="s">
        <v>4</v>
      </c>
      <c r="D322" s="402"/>
      <c r="E322" s="418" t="s">
        <v>187</v>
      </c>
      <c r="F322" s="418" t="s">
        <v>188</v>
      </c>
      <c r="G322" s="418" t="s">
        <v>5</v>
      </c>
      <c r="H322" s="419" t="s">
        <v>63</v>
      </c>
      <c r="I322" s="400" t="s">
        <v>6</v>
      </c>
      <c r="J322" s="401"/>
      <c r="K322" s="401"/>
      <c r="L322" s="401"/>
      <c r="M322" s="402"/>
      <c r="N322" s="403" t="s">
        <v>7</v>
      </c>
      <c r="O322" s="404"/>
      <c r="P322" s="403" t="s">
        <v>8</v>
      </c>
      <c r="Q322" s="404"/>
      <c r="R322" s="403" t="s">
        <v>9</v>
      </c>
      <c r="S322" s="405"/>
    </row>
    <row r="323" spans="1:19" x14ac:dyDescent="0.25">
      <c r="A323" s="5"/>
      <c r="B323" s="417"/>
      <c r="C323" s="378" t="s">
        <v>10</v>
      </c>
      <c r="D323" s="378" t="s">
        <v>11</v>
      </c>
      <c r="E323" s="408"/>
      <c r="F323" s="408"/>
      <c r="G323" s="408"/>
      <c r="H323" s="420"/>
      <c r="I323" s="409" t="s">
        <v>12</v>
      </c>
      <c r="J323" s="410"/>
      <c r="K323" s="409" t="s">
        <v>13</v>
      </c>
      <c r="L323" s="411"/>
      <c r="M323" s="410"/>
      <c r="N323" s="406" t="s">
        <v>14</v>
      </c>
      <c r="O323" s="412"/>
      <c r="P323" s="406" t="s">
        <v>14</v>
      </c>
      <c r="Q323" s="412"/>
      <c r="R323" s="406"/>
      <c r="S323" s="407"/>
    </row>
    <row r="324" spans="1:19" ht="23.25" thickBot="1" x14ac:dyDescent="0.3">
      <c r="A324" s="18"/>
      <c r="B324" s="417"/>
      <c r="C324" s="408"/>
      <c r="D324" s="408"/>
      <c r="E324" s="408"/>
      <c r="F324" s="408"/>
      <c r="G324" s="408"/>
      <c r="H324" s="420"/>
      <c r="I324" s="43" t="s">
        <v>15</v>
      </c>
      <c r="J324" s="20" t="s">
        <v>16</v>
      </c>
      <c r="K324" s="20" t="s">
        <v>189</v>
      </c>
      <c r="L324" s="20" t="s">
        <v>15</v>
      </c>
      <c r="M324" s="225" t="s">
        <v>17</v>
      </c>
      <c r="N324" s="226" t="s">
        <v>18</v>
      </c>
      <c r="O324" s="20" t="s">
        <v>17</v>
      </c>
      <c r="P324" s="20" t="s">
        <v>19</v>
      </c>
      <c r="Q324" s="20" t="s">
        <v>17</v>
      </c>
      <c r="R324" s="227" t="s">
        <v>20</v>
      </c>
      <c r="S324" s="228" t="s">
        <v>21</v>
      </c>
    </row>
    <row r="325" spans="1:19" ht="101.25" x14ac:dyDescent="0.25">
      <c r="A325" s="18"/>
      <c r="B325" s="251">
        <v>169951016</v>
      </c>
      <c r="C325" s="151">
        <v>407001</v>
      </c>
      <c r="D325" s="151" t="s">
        <v>202</v>
      </c>
      <c r="E325" s="151" t="s">
        <v>203</v>
      </c>
      <c r="F325" s="231" t="s">
        <v>204</v>
      </c>
      <c r="G325" s="151" t="s">
        <v>205</v>
      </c>
      <c r="H325" s="22">
        <v>324142.09000000003</v>
      </c>
      <c r="I325" s="22">
        <v>117962.63</v>
      </c>
      <c r="J325" s="232">
        <f>97242.63+108936.84+117962.63</f>
        <v>324142.09999999998</v>
      </c>
      <c r="K325" s="46" t="s">
        <v>23</v>
      </c>
      <c r="L325" s="46">
        <v>0</v>
      </c>
      <c r="M325" s="23">
        <v>0</v>
      </c>
      <c r="N325" s="252">
        <f>I325*100/H325</f>
        <v>36.392259332936362</v>
      </c>
      <c r="O325" s="252">
        <f>J325*100/H325</f>
        <v>100.00000308506678</v>
      </c>
      <c r="P325" s="151">
        <v>20</v>
      </c>
      <c r="Q325" s="151">
        <v>100</v>
      </c>
      <c r="R325" s="253"/>
      <c r="S325" s="254" t="s">
        <v>24</v>
      </c>
    </row>
    <row r="326" spans="1:19" ht="157.5" x14ac:dyDescent="0.25">
      <c r="A326" s="18"/>
      <c r="B326" s="255">
        <v>169951050</v>
      </c>
      <c r="C326" s="134">
        <v>407002</v>
      </c>
      <c r="D326" s="134" t="s">
        <v>206</v>
      </c>
      <c r="E326" s="134" t="s">
        <v>207</v>
      </c>
      <c r="F326" s="236" t="s">
        <v>208</v>
      </c>
      <c r="G326" s="134" t="s">
        <v>209</v>
      </c>
      <c r="H326" s="26">
        <v>373944.45</v>
      </c>
      <c r="I326" s="26">
        <v>0</v>
      </c>
      <c r="J326" s="201">
        <f>112183.33+73777.62</f>
        <v>185960.95</v>
      </c>
      <c r="K326" s="48" t="s">
        <v>23</v>
      </c>
      <c r="L326" s="48">
        <v>0</v>
      </c>
      <c r="M326" s="27">
        <v>0</v>
      </c>
      <c r="N326" s="203">
        <f>I326*100/H326</f>
        <v>0</v>
      </c>
      <c r="O326" s="203">
        <f>J326*100/H326</f>
        <v>49.729565447488255</v>
      </c>
      <c r="P326" s="134">
        <v>40</v>
      </c>
      <c r="Q326" s="134">
        <v>40</v>
      </c>
      <c r="R326" s="256"/>
      <c r="S326" s="204" t="s">
        <v>24</v>
      </c>
    </row>
    <row r="327" spans="1:19" ht="135.75" thickBot="1" x14ac:dyDescent="0.3">
      <c r="A327" s="18"/>
      <c r="B327" s="257">
        <v>169951037</v>
      </c>
      <c r="C327" s="140">
        <v>407003</v>
      </c>
      <c r="D327" s="140" t="s">
        <v>210</v>
      </c>
      <c r="E327" s="140" t="s">
        <v>191</v>
      </c>
      <c r="F327" s="240" t="s">
        <v>211</v>
      </c>
      <c r="G327" s="140" t="s">
        <v>205</v>
      </c>
      <c r="H327" s="30">
        <v>340848.67</v>
      </c>
      <c r="I327" s="30">
        <v>123199.41</v>
      </c>
      <c r="J327" s="241">
        <f>102254.6+115394.67+123199.41</f>
        <v>340848.68000000005</v>
      </c>
      <c r="K327" s="50" t="s">
        <v>23</v>
      </c>
      <c r="L327" s="50">
        <v>0</v>
      </c>
      <c r="M327" s="31">
        <v>0</v>
      </c>
      <c r="N327" s="258">
        <f>I327*100/H327</f>
        <v>36.144899729255215</v>
      </c>
      <c r="O327" s="258">
        <f>J327*100/H327</f>
        <v>100.00000293385334</v>
      </c>
      <c r="P327" s="140">
        <v>60</v>
      </c>
      <c r="Q327" s="140">
        <v>100</v>
      </c>
      <c r="R327" s="259"/>
      <c r="S327" s="260" t="s">
        <v>24</v>
      </c>
    </row>
    <row r="328" spans="1:19" x14ac:dyDescent="0.25">
      <c r="A328" s="18"/>
      <c r="B328" s="144"/>
      <c r="C328" s="144"/>
      <c r="D328" s="144"/>
      <c r="E328" s="144"/>
      <c r="F328" s="65"/>
      <c r="G328" s="144"/>
      <c r="H328" s="52"/>
      <c r="I328" s="52"/>
      <c r="J328" s="210"/>
      <c r="K328" s="53"/>
      <c r="L328" s="53"/>
      <c r="M328" s="66"/>
      <c r="N328" s="261"/>
      <c r="O328" s="261"/>
      <c r="P328" s="144"/>
      <c r="Q328" s="144"/>
      <c r="R328" s="262"/>
      <c r="S328" s="144"/>
    </row>
    <row r="329" spans="1:19" x14ac:dyDescent="0.25">
      <c r="A329" s="18"/>
      <c r="B329" s="144"/>
      <c r="C329" s="144"/>
      <c r="D329" s="144"/>
      <c r="E329" s="144"/>
      <c r="F329" s="65"/>
      <c r="G329" s="144"/>
      <c r="H329" s="52"/>
      <c r="I329" s="52"/>
      <c r="J329" s="210"/>
      <c r="K329" s="53"/>
      <c r="L329" s="53"/>
      <c r="M329" s="66"/>
      <c r="N329" s="261"/>
      <c r="O329" s="261"/>
      <c r="P329" s="144"/>
      <c r="Q329" s="144"/>
      <c r="R329" s="262"/>
      <c r="S329" s="144"/>
    </row>
    <row r="330" spans="1:19" x14ac:dyDescent="0.25">
      <c r="A330" s="18"/>
      <c r="B330" s="144"/>
      <c r="C330" s="144"/>
      <c r="D330" s="144"/>
      <c r="E330" s="144"/>
      <c r="F330" s="65"/>
      <c r="G330" s="144"/>
      <c r="H330" s="52"/>
      <c r="I330" s="52"/>
      <c r="J330" s="210"/>
      <c r="K330" s="53"/>
      <c r="L330" s="53"/>
      <c r="M330" s="66"/>
      <c r="N330" s="261"/>
      <c r="O330" s="261"/>
      <c r="P330" s="144"/>
      <c r="Q330" s="144"/>
      <c r="R330" s="262"/>
      <c r="S330" s="144"/>
    </row>
    <row r="331" spans="1:19" x14ac:dyDescent="0.25">
      <c r="A331" s="36"/>
      <c r="B331" s="40"/>
      <c r="C331" s="40"/>
      <c r="D331" s="40"/>
      <c r="E331" s="36"/>
      <c r="F331" s="246"/>
      <c r="G331" s="36"/>
      <c r="H331" s="263"/>
      <c r="I331" s="264"/>
      <c r="J331" s="265"/>
      <c r="K331" s="41"/>
      <c r="L331" s="266"/>
      <c r="M331" s="267"/>
      <c r="N331" s="244"/>
      <c r="O331" s="250"/>
      <c r="P331" s="38"/>
      <c r="Q331" s="38"/>
      <c r="R331" s="38"/>
      <c r="S331" s="38"/>
    </row>
    <row r="332" spans="1:19" x14ac:dyDescent="0.25">
      <c r="A332" s="7"/>
      <c r="B332" s="1"/>
      <c r="C332" s="1"/>
      <c r="D332" s="1"/>
      <c r="E332" s="1"/>
      <c r="F332" s="2"/>
      <c r="G332" s="1"/>
      <c r="H332" s="3"/>
      <c r="I332" s="111"/>
      <c r="J332" s="1"/>
      <c r="K332" s="4"/>
      <c r="L332" s="1"/>
      <c r="M332" s="1"/>
      <c r="N332" s="211"/>
      <c r="O332" s="212"/>
      <c r="P332" s="4"/>
      <c r="Q332" s="4"/>
      <c r="R332" s="4"/>
      <c r="S332" s="63"/>
    </row>
    <row r="333" spans="1:19" x14ac:dyDescent="0.25">
      <c r="A333" s="7"/>
      <c r="B333" s="1"/>
      <c r="C333" s="1"/>
      <c r="D333" s="1"/>
      <c r="E333" s="1"/>
      <c r="F333" s="2"/>
      <c r="G333" s="1"/>
      <c r="H333" s="3"/>
      <c r="I333" s="111"/>
      <c r="J333" s="1"/>
      <c r="K333" s="4"/>
      <c r="L333" s="1"/>
      <c r="M333" s="1"/>
      <c r="N333" s="211"/>
      <c r="O333" s="212"/>
      <c r="P333" s="4"/>
      <c r="Q333" s="4"/>
      <c r="R333" s="4"/>
      <c r="S333" s="1"/>
    </row>
    <row r="334" spans="1:19" x14ac:dyDescent="0.25">
      <c r="A334" s="7"/>
      <c r="B334" s="1"/>
      <c r="C334" s="1"/>
      <c r="D334" s="1"/>
      <c r="E334" s="1"/>
      <c r="F334" s="2"/>
      <c r="G334" s="1"/>
      <c r="H334" s="3"/>
      <c r="I334" s="111"/>
      <c r="J334" s="1"/>
      <c r="K334" s="4"/>
      <c r="L334" s="1"/>
      <c r="M334" s="1"/>
      <c r="N334" s="211"/>
      <c r="O334" s="212"/>
      <c r="P334" s="4"/>
      <c r="Q334" s="4"/>
      <c r="R334" s="4"/>
      <c r="S334" s="1"/>
    </row>
    <row r="335" spans="1:19" x14ac:dyDescent="0.25">
      <c r="A335" s="7"/>
      <c r="B335" s="1"/>
      <c r="C335" s="1"/>
      <c r="D335" s="1"/>
      <c r="E335" s="1"/>
      <c r="F335" s="2"/>
      <c r="G335" s="1"/>
      <c r="H335" s="3"/>
      <c r="I335" s="111"/>
      <c r="J335" s="1"/>
      <c r="K335" s="4"/>
      <c r="L335" s="1"/>
      <c r="M335" s="1"/>
      <c r="N335" s="211"/>
      <c r="O335" s="212"/>
      <c r="P335" s="4"/>
      <c r="Q335" s="4"/>
      <c r="R335" s="4"/>
      <c r="S335" s="1"/>
    </row>
    <row r="336" spans="1:19" x14ac:dyDescent="0.25">
      <c r="A336" s="7"/>
      <c r="B336" s="1"/>
      <c r="C336" s="1"/>
      <c r="D336" s="1"/>
      <c r="E336" s="1"/>
      <c r="F336" s="2"/>
      <c r="G336" s="1"/>
      <c r="H336" s="3"/>
      <c r="I336" s="111"/>
      <c r="J336" s="1"/>
      <c r="K336" s="4"/>
      <c r="L336" s="1"/>
      <c r="M336" s="1"/>
      <c r="N336" s="211"/>
      <c r="O336" s="212"/>
      <c r="P336" s="4"/>
      <c r="Q336" s="4"/>
      <c r="R336" s="4"/>
      <c r="S336" s="1"/>
    </row>
    <row r="337" spans="1:19" x14ac:dyDescent="0.25">
      <c r="A337" s="7"/>
      <c r="B337" s="1"/>
      <c r="C337" s="1"/>
      <c r="D337" s="1"/>
      <c r="E337" s="1"/>
      <c r="F337" s="2"/>
      <c r="G337" s="1"/>
      <c r="H337" s="3"/>
      <c r="I337" s="111"/>
      <c r="J337" s="1"/>
      <c r="K337" s="4"/>
      <c r="L337" s="1"/>
      <c r="M337" s="1"/>
      <c r="N337" s="211"/>
      <c r="O337" s="212"/>
      <c r="P337" s="4"/>
      <c r="Q337" s="4"/>
      <c r="R337" s="4"/>
      <c r="S337" s="1"/>
    </row>
    <row r="338" spans="1:19" x14ac:dyDescent="0.25">
      <c r="A338" s="7"/>
      <c r="B338" s="1"/>
      <c r="C338" s="1"/>
      <c r="D338" s="1"/>
      <c r="E338" s="1"/>
      <c r="F338" s="2"/>
      <c r="G338" s="1"/>
      <c r="H338" s="3"/>
      <c r="I338" s="111"/>
      <c r="J338" s="1"/>
      <c r="K338" s="4"/>
      <c r="L338" s="1"/>
      <c r="M338" s="1"/>
      <c r="N338" s="211"/>
      <c r="O338" s="212"/>
      <c r="P338" s="4"/>
      <c r="Q338" s="4"/>
      <c r="R338" s="4"/>
      <c r="S338" s="1"/>
    </row>
    <row r="339" spans="1:19" x14ac:dyDescent="0.25">
      <c r="A339" s="7"/>
      <c r="B339" s="1"/>
      <c r="C339" s="1"/>
      <c r="D339" s="1"/>
      <c r="E339" s="1"/>
      <c r="F339" s="2"/>
      <c r="G339" s="1"/>
      <c r="H339" s="3"/>
      <c r="I339" s="111"/>
      <c r="J339" s="1"/>
      <c r="K339" s="4"/>
      <c r="L339" s="1"/>
      <c r="M339" s="1"/>
      <c r="N339" s="211"/>
      <c r="O339" s="212"/>
      <c r="P339" s="4"/>
      <c r="Q339" s="4"/>
      <c r="R339" s="4"/>
      <c r="S339" s="1"/>
    </row>
    <row r="340" spans="1:19" x14ac:dyDescent="0.25">
      <c r="A340" s="7"/>
      <c r="B340" s="1"/>
      <c r="C340" s="1"/>
      <c r="D340" s="1"/>
      <c r="E340" s="1"/>
      <c r="F340" s="2"/>
      <c r="G340" s="1"/>
      <c r="H340" s="3"/>
      <c r="I340" s="111"/>
      <c r="J340" s="1"/>
      <c r="K340" s="4"/>
      <c r="L340" s="1"/>
      <c r="M340" s="1"/>
      <c r="N340" s="211"/>
      <c r="O340" s="212"/>
      <c r="P340" s="4"/>
      <c r="Q340" s="4"/>
      <c r="R340" s="4"/>
      <c r="S340" s="1"/>
    </row>
    <row r="341" spans="1:19" x14ac:dyDescent="0.25">
      <c r="A341" s="18"/>
      <c r="B341" s="1"/>
      <c r="C341" s="1"/>
      <c r="D341" s="1"/>
      <c r="E341" s="1"/>
      <c r="F341" s="2"/>
      <c r="G341" s="1"/>
      <c r="H341" s="3"/>
      <c r="I341" s="111"/>
      <c r="J341" s="1"/>
      <c r="K341" s="4"/>
      <c r="L341" s="1"/>
      <c r="M341" s="1"/>
      <c r="N341" s="211"/>
      <c r="O341" s="212"/>
      <c r="P341" s="4"/>
      <c r="Q341" s="4"/>
      <c r="R341" s="4"/>
      <c r="S341" s="1"/>
    </row>
    <row r="342" spans="1:19" x14ac:dyDescent="0.25">
      <c r="A342" s="18"/>
      <c r="B342" s="1"/>
      <c r="C342" s="1"/>
      <c r="D342" s="1"/>
      <c r="E342" s="1"/>
      <c r="F342" s="2"/>
      <c r="G342" s="1"/>
      <c r="H342" s="3"/>
      <c r="I342" s="111"/>
      <c r="J342" s="1"/>
      <c r="K342" s="4"/>
      <c r="L342" s="1"/>
      <c r="M342" s="1"/>
      <c r="N342" s="211"/>
      <c r="O342" s="212"/>
      <c r="P342" s="4"/>
      <c r="Q342" s="4"/>
      <c r="R342" s="4"/>
      <c r="S342" s="1"/>
    </row>
    <row r="343" spans="1:19" x14ac:dyDescent="0.25">
      <c r="A343" s="18"/>
      <c r="B343" s="1"/>
      <c r="C343" s="1"/>
      <c r="D343" s="1"/>
      <c r="E343" s="1"/>
      <c r="F343" s="2"/>
      <c r="G343" s="1"/>
      <c r="H343" s="3"/>
      <c r="I343" s="111"/>
      <c r="J343" s="1"/>
      <c r="K343" s="4"/>
      <c r="L343" s="1"/>
      <c r="M343" s="1"/>
      <c r="N343" s="211"/>
      <c r="O343" s="212"/>
      <c r="P343" s="4"/>
      <c r="Q343" s="4"/>
      <c r="R343" s="4"/>
      <c r="S343" s="1"/>
    </row>
    <row r="344" spans="1:19" x14ac:dyDescent="0.25">
      <c r="A344" s="18"/>
      <c r="B344" s="1"/>
      <c r="C344" s="1" t="s">
        <v>30</v>
      </c>
      <c r="D344" s="2"/>
      <c r="E344" s="1"/>
      <c r="F344" s="2"/>
      <c r="G344" s="1"/>
      <c r="H344" s="3"/>
      <c r="I344" s="111"/>
      <c r="J344" s="1"/>
      <c r="K344" s="4"/>
      <c r="L344" s="1"/>
      <c r="M344" s="1"/>
      <c r="N344" s="211"/>
      <c r="O344" s="212"/>
      <c r="P344" s="4"/>
      <c r="Q344" s="4"/>
      <c r="R344" s="4"/>
      <c r="S344" s="1"/>
    </row>
    <row r="345" spans="1:19" x14ac:dyDescent="0.25">
      <c r="A345" s="18"/>
      <c r="B345" s="413" t="s">
        <v>0</v>
      </c>
      <c r="C345" s="413"/>
      <c r="D345" s="413"/>
      <c r="E345" s="380" t="s">
        <v>200</v>
      </c>
      <c r="F345" s="380"/>
      <c r="G345" s="380"/>
      <c r="H345" s="380"/>
      <c r="I345" s="380"/>
      <c r="J345" s="380"/>
      <c r="K345" s="5"/>
      <c r="L345" s="6"/>
      <c r="M345" s="6"/>
      <c r="N345" s="213"/>
      <c r="O345" s="212"/>
      <c r="P345" s="4"/>
      <c r="Q345" s="4"/>
      <c r="R345" s="4"/>
      <c r="S345" s="1"/>
    </row>
    <row r="346" spans="1:19" x14ac:dyDescent="0.25">
      <c r="A346" s="18"/>
      <c r="C346" s="214"/>
      <c r="D346" s="214" t="s">
        <v>1</v>
      </c>
      <c r="E346" s="414" t="s">
        <v>201</v>
      </c>
      <c r="F346" s="414"/>
      <c r="G346" s="414"/>
      <c r="H346" s="414"/>
      <c r="I346" s="414"/>
      <c r="J346" s="414"/>
      <c r="K346" s="5"/>
      <c r="L346" s="6"/>
      <c r="M346" s="6"/>
      <c r="N346" s="213"/>
      <c r="O346" s="212"/>
      <c r="P346" s="4"/>
      <c r="Q346" s="4"/>
      <c r="R346" s="4"/>
      <c r="S346" s="1"/>
    </row>
    <row r="347" spans="1:19" x14ac:dyDescent="0.25">
      <c r="A347" s="18"/>
      <c r="C347" s="118"/>
      <c r="D347" s="118" t="s">
        <v>2</v>
      </c>
      <c r="E347" s="415" t="s">
        <v>59</v>
      </c>
      <c r="F347" s="415"/>
      <c r="G347" s="247"/>
      <c r="H347" s="9"/>
      <c r="I347" s="215"/>
      <c r="J347" s="11"/>
      <c r="K347" s="4"/>
      <c r="L347" s="6"/>
      <c r="M347" s="6"/>
      <c r="N347" s="213"/>
      <c r="O347" s="212"/>
      <c r="P347" s="4"/>
      <c r="Q347" s="4"/>
      <c r="R347" s="4"/>
      <c r="S347" s="1"/>
    </row>
    <row r="348" spans="1:19" ht="15.75" thickBot="1" x14ac:dyDescent="0.3">
      <c r="A348" s="18"/>
      <c r="B348" s="12"/>
      <c r="C348" s="12"/>
      <c r="D348" s="12"/>
      <c r="E348" s="12"/>
      <c r="F348" s="12"/>
      <c r="G348" s="13"/>
      <c r="H348" s="14"/>
      <c r="I348" s="248"/>
      <c r="J348" s="16"/>
      <c r="K348" s="17"/>
      <c r="L348" s="16"/>
      <c r="M348" s="16"/>
      <c r="N348" s="249"/>
      <c r="O348" s="250"/>
      <c r="P348" s="17"/>
      <c r="Q348" s="17"/>
      <c r="R348" s="17"/>
      <c r="S348" s="1"/>
    </row>
    <row r="349" spans="1:19" x14ac:dyDescent="0.25">
      <c r="A349" s="18"/>
      <c r="B349" s="416" t="s">
        <v>186</v>
      </c>
      <c r="C349" s="400" t="s">
        <v>4</v>
      </c>
      <c r="D349" s="402"/>
      <c r="E349" s="418" t="s">
        <v>187</v>
      </c>
      <c r="F349" s="418" t="s">
        <v>188</v>
      </c>
      <c r="G349" s="418" t="s">
        <v>5</v>
      </c>
      <c r="H349" s="419" t="s">
        <v>63</v>
      </c>
      <c r="I349" s="400" t="s">
        <v>6</v>
      </c>
      <c r="J349" s="401"/>
      <c r="K349" s="401"/>
      <c r="L349" s="401"/>
      <c r="M349" s="402"/>
      <c r="N349" s="403" t="s">
        <v>7</v>
      </c>
      <c r="O349" s="404"/>
      <c r="P349" s="403" t="s">
        <v>8</v>
      </c>
      <c r="Q349" s="404"/>
      <c r="R349" s="403" t="s">
        <v>9</v>
      </c>
      <c r="S349" s="405"/>
    </row>
    <row r="350" spans="1:19" x14ac:dyDescent="0.25">
      <c r="A350" s="18"/>
      <c r="B350" s="417"/>
      <c r="C350" s="378" t="s">
        <v>10</v>
      </c>
      <c r="D350" s="378" t="s">
        <v>11</v>
      </c>
      <c r="E350" s="408"/>
      <c r="F350" s="408"/>
      <c r="G350" s="408"/>
      <c r="H350" s="420"/>
      <c r="I350" s="409" t="s">
        <v>12</v>
      </c>
      <c r="J350" s="410"/>
      <c r="K350" s="409" t="s">
        <v>13</v>
      </c>
      <c r="L350" s="411"/>
      <c r="M350" s="410"/>
      <c r="N350" s="406" t="s">
        <v>14</v>
      </c>
      <c r="O350" s="412"/>
      <c r="P350" s="406" t="s">
        <v>14</v>
      </c>
      <c r="Q350" s="412"/>
      <c r="R350" s="406"/>
      <c r="S350" s="407"/>
    </row>
    <row r="351" spans="1:19" ht="22.5" x14ac:dyDescent="0.25">
      <c r="A351" s="18"/>
      <c r="B351" s="417"/>
      <c r="C351" s="408"/>
      <c r="D351" s="408"/>
      <c r="E351" s="408"/>
      <c r="F351" s="408"/>
      <c r="G351" s="408"/>
      <c r="H351" s="420"/>
      <c r="I351" s="43" t="s">
        <v>15</v>
      </c>
      <c r="J351" s="20" t="s">
        <v>16</v>
      </c>
      <c r="K351" s="20" t="s">
        <v>189</v>
      </c>
      <c r="L351" s="20" t="s">
        <v>15</v>
      </c>
      <c r="M351" s="225" t="s">
        <v>17</v>
      </c>
      <c r="N351" s="226" t="s">
        <v>18</v>
      </c>
      <c r="O351" s="20" t="s">
        <v>17</v>
      </c>
      <c r="P351" s="20" t="s">
        <v>19</v>
      </c>
      <c r="Q351" s="20" t="s">
        <v>17</v>
      </c>
      <c r="R351" s="227" t="s">
        <v>20</v>
      </c>
      <c r="S351" s="228" t="s">
        <v>21</v>
      </c>
    </row>
    <row r="352" spans="1:19" ht="67.5" x14ac:dyDescent="0.25">
      <c r="A352" s="18"/>
      <c r="B352" s="255">
        <v>169951026</v>
      </c>
      <c r="C352" s="134">
        <v>407004</v>
      </c>
      <c r="D352" s="134" t="s">
        <v>212</v>
      </c>
      <c r="E352" s="134" t="s">
        <v>213</v>
      </c>
      <c r="F352" s="236" t="s">
        <v>214</v>
      </c>
      <c r="G352" s="134" t="s">
        <v>215</v>
      </c>
      <c r="H352" s="26">
        <v>302516.09999999998</v>
      </c>
      <c r="I352" s="26">
        <v>151258</v>
      </c>
      <c r="J352" s="201">
        <f>151258.1+151258</f>
        <v>302516.09999999998</v>
      </c>
      <c r="K352" s="48" t="s">
        <v>23</v>
      </c>
      <c r="L352" s="48">
        <v>0</v>
      </c>
      <c r="M352" s="27">
        <v>0</v>
      </c>
      <c r="N352" s="203">
        <v>50</v>
      </c>
      <c r="O352" s="134">
        <v>50</v>
      </c>
      <c r="P352" s="134">
        <v>20</v>
      </c>
      <c r="Q352" s="134">
        <v>100</v>
      </c>
      <c r="R352" s="256"/>
      <c r="S352" s="204" t="s">
        <v>24</v>
      </c>
    </row>
    <row r="353" spans="1:19" ht="90" x14ac:dyDescent="0.25">
      <c r="A353" s="18"/>
      <c r="B353" s="255">
        <v>169951044</v>
      </c>
      <c r="C353" s="134">
        <v>407005</v>
      </c>
      <c r="D353" s="268" t="s">
        <v>216</v>
      </c>
      <c r="E353" s="268" t="s">
        <v>217</v>
      </c>
      <c r="F353" s="236" t="s">
        <v>218</v>
      </c>
      <c r="G353" s="134" t="s">
        <v>219</v>
      </c>
      <c r="H353" s="269">
        <v>324142.09000000003</v>
      </c>
      <c r="I353" s="269">
        <v>0</v>
      </c>
      <c r="J353" s="270">
        <v>162071.04999999999</v>
      </c>
      <c r="K353" s="48" t="s">
        <v>23</v>
      </c>
      <c r="L353" s="48">
        <v>0</v>
      </c>
      <c r="M353" s="27">
        <v>0</v>
      </c>
      <c r="N353" s="203">
        <f>I353*100/H353</f>
        <v>0</v>
      </c>
      <c r="O353" s="203">
        <f>J353*100/H353</f>
        <v>50.00000154253339</v>
      </c>
      <c r="P353" s="134">
        <v>30</v>
      </c>
      <c r="Q353" s="134">
        <v>30</v>
      </c>
      <c r="R353" s="256"/>
      <c r="S353" s="204" t="s">
        <v>24</v>
      </c>
    </row>
    <row r="354" spans="1:19" ht="113.25" thickBot="1" x14ac:dyDescent="0.3">
      <c r="A354" s="109"/>
      <c r="B354" s="271">
        <v>169951014</v>
      </c>
      <c r="C354" s="239">
        <v>413001</v>
      </c>
      <c r="D354" s="239" t="s">
        <v>220</v>
      </c>
      <c r="E354" s="239" t="s">
        <v>114</v>
      </c>
      <c r="F354" s="240" t="s">
        <v>221</v>
      </c>
      <c r="G354" s="240" t="s">
        <v>222</v>
      </c>
      <c r="H354" s="30">
        <v>200000</v>
      </c>
      <c r="I354" s="241">
        <v>0</v>
      </c>
      <c r="J354" s="142">
        <v>200000</v>
      </c>
      <c r="K354" s="50" t="s">
        <v>23</v>
      </c>
      <c r="L354" s="50">
        <v>0</v>
      </c>
      <c r="M354" s="31">
        <v>0</v>
      </c>
      <c r="N354" s="50">
        <f>I354*100/H354</f>
        <v>0</v>
      </c>
      <c r="O354" s="50">
        <f>J354*100/H354</f>
        <v>100</v>
      </c>
      <c r="P354" s="50">
        <f>I354*100/J354</f>
        <v>0</v>
      </c>
      <c r="Q354" s="50">
        <f>J354*100/J354</f>
        <v>100</v>
      </c>
      <c r="R354" s="29"/>
      <c r="S354" s="32" t="s">
        <v>24</v>
      </c>
    </row>
    <row r="355" spans="1:19" ht="15.75" thickBot="1" x14ac:dyDescent="0.3">
      <c r="A355" s="243"/>
      <c r="B355" s="37"/>
      <c r="C355" s="37"/>
      <c r="D355" s="37"/>
      <c r="E355" s="38"/>
      <c r="F355" s="38"/>
      <c r="G355" s="41" t="s">
        <v>32</v>
      </c>
      <c r="H355" s="272">
        <f>SUM(H325:H354)</f>
        <v>1865593.4000000001</v>
      </c>
      <c r="I355" s="273">
        <f>SUM(I325:I354)</f>
        <v>392420.04000000004</v>
      </c>
      <c r="J355" s="274">
        <f>J325+J326+J327+J352+J353+J354</f>
        <v>1515538.8800000001</v>
      </c>
      <c r="K355" s="67" t="s">
        <v>23</v>
      </c>
      <c r="L355" s="275">
        <v>0</v>
      </c>
      <c r="M355" s="276">
        <v>0</v>
      </c>
      <c r="N355" s="244"/>
      <c r="O355" s="38"/>
      <c r="P355" s="38"/>
      <c r="Q355" s="38"/>
      <c r="R355" s="38"/>
      <c r="S355" s="38"/>
    </row>
    <row r="356" spans="1:19" x14ac:dyDescent="0.25">
      <c r="A356" s="243"/>
      <c r="B356" s="37"/>
      <c r="C356" s="37"/>
      <c r="D356" s="37"/>
      <c r="E356" s="38"/>
      <c r="F356" s="38"/>
      <c r="G356" s="41"/>
      <c r="H356" s="39"/>
      <c r="I356" s="148"/>
      <c r="J356" s="39"/>
      <c r="K356" s="53"/>
      <c r="L356" s="197"/>
      <c r="M356" s="197"/>
      <c r="N356" s="244"/>
      <c r="O356" s="38"/>
      <c r="P356" s="38"/>
      <c r="Q356" s="38"/>
      <c r="R356" s="38"/>
      <c r="S356" s="38"/>
    </row>
    <row r="357" spans="1:19" x14ac:dyDescent="0.25">
      <c r="A357" s="243"/>
      <c r="B357" s="37"/>
      <c r="C357" s="37"/>
      <c r="D357" s="37"/>
      <c r="E357" s="38"/>
      <c r="F357" s="38"/>
      <c r="G357" s="41"/>
      <c r="H357" s="39"/>
      <c r="I357" s="148"/>
      <c r="J357" s="39"/>
      <c r="K357" s="53"/>
      <c r="L357" s="197"/>
      <c r="M357" s="197"/>
      <c r="N357" s="244"/>
      <c r="O357" s="38"/>
      <c r="P357" s="38"/>
      <c r="Q357" s="38"/>
      <c r="R357" s="38"/>
      <c r="S357" s="38"/>
    </row>
    <row r="358" spans="1:19" x14ac:dyDescent="0.25">
      <c r="A358" s="243"/>
      <c r="B358" s="37"/>
      <c r="C358" s="37"/>
      <c r="D358" s="37"/>
      <c r="E358" s="38"/>
      <c r="F358" s="38"/>
      <c r="G358" s="41"/>
      <c r="H358" s="39"/>
      <c r="I358" s="148"/>
      <c r="J358" s="39"/>
      <c r="K358" s="53"/>
      <c r="L358" s="197"/>
      <c r="M358" s="197"/>
      <c r="N358" s="244"/>
      <c r="O358" s="38"/>
      <c r="P358" s="38"/>
      <c r="Q358" s="38"/>
      <c r="R358" s="38"/>
      <c r="S358" s="38"/>
    </row>
    <row r="359" spans="1:19" x14ac:dyDescent="0.25">
      <c r="A359" s="36"/>
      <c r="B359" s="40"/>
      <c r="C359" s="40"/>
      <c r="D359" s="40"/>
      <c r="E359" s="36"/>
      <c r="F359" s="246"/>
      <c r="G359" s="36"/>
      <c r="H359" s="263"/>
      <c r="I359" s="264"/>
      <c r="J359" s="265"/>
      <c r="K359" s="41"/>
      <c r="L359" s="266"/>
      <c r="M359" s="267"/>
      <c r="N359" s="244"/>
      <c r="O359" s="250"/>
      <c r="P359" s="38"/>
      <c r="Q359" s="38"/>
      <c r="R359" s="38"/>
      <c r="S359" s="38"/>
    </row>
    <row r="360" spans="1:19" x14ac:dyDescent="0.25">
      <c r="A360" s="7"/>
      <c r="B360" s="1"/>
      <c r="C360" s="1"/>
      <c r="D360" s="1"/>
      <c r="E360" s="1"/>
      <c r="F360" s="2"/>
      <c r="G360" s="1"/>
      <c r="H360" s="3"/>
      <c r="I360" s="111"/>
      <c r="J360" s="1"/>
      <c r="K360" s="4"/>
      <c r="L360" s="1"/>
      <c r="M360" s="1"/>
      <c r="N360" s="211"/>
      <c r="O360" s="212"/>
      <c r="P360" s="4"/>
      <c r="Q360" s="4"/>
      <c r="R360" s="4"/>
      <c r="S360" s="63"/>
    </row>
    <row r="361" spans="1:19" x14ac:dyDescent="0.25">
      <c r="A361" s="7"/>
      <c r="B361" s="1"/>
      <c r="C361" s="1"/>
      <c r="D361" s="1"/>
      <c r="E361" s="1"/>
      <c r="F361" s="2"/>
      <c r="G361" s="1"/>
      <c r="H361" s="3"/>
      <c r="I361" s="111"/>
      <c r="J361" s="1"/>
      <c r="K361" s="4"/>
      <c r="L361" s="1"/>
      <c r="M361" s="1"/>
      <c r="N361" s="211"/>
      <c r="O361" s="212"/>
      <c r="P361" s="4"/>
      <c r="Q361" s="4"/>
      <c r="R361" s="4"/>
      <c r="S361" s="1"/>
    </row>
    <row r="362" spans="1:19" x14ac:dyDescent="0.25">
      <c r="A362" s="7"/>
      <c r="B362" s="1"/>
      <c r="C362" s="1"/>
      <c r="D362" s="1"/>
      <c r="E362" s="1"/>
      <c r="F362" s="2"/>
      <c r="G362" s="1"/>
      <c r="H362" s="3"/>
      <c r="I362" s="111"/>
      <c r="J362" s="1"/>
      <c r="K362" s="4"/>
      <c r="L362" s="1"/>
      <c r="M362" s="1"/>
      <c r="N362" s="211"/>
      <c r="O362" s="212"/>
      <c r="P362" s="4"/>
      <c r="Q362" s="4"/>
      <c r="R362" s="4"/>
      <c r="S362" s="1"/>
    </row>
    <row r="363" spans="1:19" x14ac:dyDescent="0.25">
      <c r="A363" s="7"/>
      <c r="B363" s="1"/>
      <c r="C363" s="1"/>
      <c r="D363" s="1"/>
      <c r="E363" s="1"/>
      <c r="F363" s="2"/>
      <c r="G363" s="1"/>
      <c r="H363" s="3"/>
      <c r="I363" s="111"/>
      <c r="J363" s="1"/>
      <c r="K363" s="4"/>
      <c r="L363" s="1"/>
      <c r="M363" s="1"/>
      <c r="N363" s="211"/>
      <c r="O363" s="212"/>
      <c r="P363" s="4"/>
      <c r="Q363" s="4"/>
      <c r="R363" s="4"/>
      <c r="S363" s="1"/>
    </row>
    <row r="364" spans="1:19" x14ac:dyDescent="0.25">
      <c r="A364" s="7"/>
      <c r="B364" s="1"/>
      <c r="C364" s="1"/>
      <c r="D364" s="1"/>
      <c r="E364" s="1"/>
      <c r="F364" s="2"/>
      <c r="G364" s="1"/>
      <c r="H364" s="3"/>
      <c r="I364" s="111"/>
      <c r="J364" s="1"/>
      <c r="K364" s="4"/>
      <c r="L364" s="1"/>
      <c r="M364" s="1"/>
      <c r="N364" s="211"/>
      <c r="O364" s="212"/>
      <c r="P364" s="4"/>
      <c r="Q364" s="4"/>
      <c r="R364" s="4"/>
      <c r="S364" s="1"/>
    </row>
    <row r="365" spans="1:19" x14ac:dyDescent="0.25">
      <c r="A365" s="7"/>
      <c r="B365" s="1"/>
      <c r="C365" s="1"/>
      <c r="D365" s="1"/>
      <c r="E365" s="1"/>
      <c r="F365" s="2"/>
      <c r="G365" s="1"/>
      <c r="H365" s="3"/>
      <c r="I365" s="111"/>
      <c r="J365" s="1"/>
      <c r="K365" s="4"/>
      <c r="L365" s="1"/>
      <c r="M365" s="1"/>
      <c r="N365" s="211"/>
      <c r="O365" s="212"/>
      <c r="P365" s="4"/>
      <c r="Q365" s="4"/>
      <c r="R365" s="4"/>
      <c r="S365" s="1"/>
    </row>
    <row r="366" spans="1:19" x14ac:dyDescent="0.25">
      <c r="A366" s="7"/>
      <c r="B366" s="1"/>
      <c r="C366" s="1"/>
      <c r="D366" s="1"/>
      <c r="E366" s="1"/>
      <c r="F366" s="2"/>
      <c r="G366" s="1"/>
      <c r="H366" s="3"/>
      <c r="I366" s="111"/>
      <c r="J366" s="1"/>
      <c r="K366" s="4"/>
      <c r="L366" s="1"/>
      <c r="M366" s="1"/>
      <c r="N366" s="211"/>
      <c r="O366" s="212"/>
      <c r="P366" s="4"/>
      <c r="Q366" s="4"/>
      <c r="R366" s="4"/>
      <c r="S366" s="1"/>
    </row>
    <row r="367" spans="1:19" x14ac:dyDescent="0.25">
      <c r="A367" s="7"/>
      <c r="B367" s="1"/>
      <c r="C367" s="1"/>
      <c r="D367" s="1"/>
      <c r="E367" s="1"/>
      <c r="F367" s="2"/>
      <c r="G367" s="1"/>
      <c r="H367" s="3"/>
      <c r="I367" s="111"/>
      <c r="J367" s="1"/>
      <c r="K367" s="4"/>
      <c r="L367" s="1"/>
      <c r="M367" s="1"/>
      <c r="N367" s="211"/>
      <c r="O367" s="212"/>
      <c r="P367" s="4"/>
      <c r="Q367" s="4"/>
      <c r="R367" s="4"/>
      <c r="S367" s="1"/>
    </row>
    <row r="368" spans="1:19" x14ac:dyDescent="0.25">
      <c r="A368" s="7"/>
      <c r="B368" s="1"/>
      <c r="C368" s="1"/>
      <c r="D368" s="1"/>
      <c r="E368" s="1"/>
      <c r="F368" s="2"/>
      <c r="G368" s="1"/>
      <c r="H368" s="3"/>
      <c r="I368" s="111"/>
      <c r="J368" s="1"/>
      <c r="K368" s="4"/>
      <c r="L368" s="1"/>
      <c r="M368" s="1"/>
      <c r="N368" s="211"/>
      <c r="O368" s="212"/>
      <c r="P368" s="4"/>
      <c r="Q368" s="4"/>
      <c r="R368" s="4"/>
      <c r="S368" s="1"/>
    </row>
    <row r="369" spans="1:19" x14ac:dyDescent="0.25">
      <c r="A369" s="7"/>
      <c r="B369" s="1"/>
      <c r="C369" s="1"/>
      <c r="D369" s="1"/>
      <c r="E369" s="1"/>
      <c r="F369" s="2"/>
      <c r="G369" s="1"/>
      <c r="H369" s="3"/>
      <c r="I369" s="111"/>
      <c r="J369" s="1"/>
      <c r="K369" s="4"/>
      <c r="L369" s="1"/>
      <c r="M369" s="1"/>
      <c r="N369" s="211"/>
      <c r="O369" s="212"/>
      <c r="P369" s="4"/>
      <c r="Q369" s="4"/>
      <c r="R369" s="4"/>
      <c r="S369" s="1"/>
    </row>
    <row r="370" spans="1:19" x14ac:dyDescent="0.25">
      <c r="A370" s="7"/>
      <c r="B370" s="1"/>
      <c r="C370" s="1"/>
      <c r="D370" s="1"/>
      <c r="E370" s="1"/>
      <c r="F370" s="2"/>
      <c r="G370" s="1"/>
      <c r="H370" s="3"/>
      <c r="I370" s="111"/>
      <c r="J370" s="1"/>
      <c r="K370" s="4"/>
      <c r="L370" s="1"/>
      <c r="M370" s="1"/>
      <c r="N370" s="211"/>
      <c r="O370" s="212"/>
      <c r="P370" s="4"/>
      <c r="Q370" s="4"/>
      <c r="R370" s="4"/>
      <c r="S370" s="1"/>
    </row>
    <row r="371" spans="1:19" x14ac:dyDescent="0.25">
      <c r="A371" s="1"/>
      <c r="B371" s="1"/>
      <c r="C371" s="1" t="s">
        <v>30</v>
      </c>
      <c r="D371" s="2"/>
      <c r="E371" s="1"/>
      <c r="F371" s="2"/>
      <c r="G371" s="1"/>
      <c r="H371" s="3"/>
      <c r="I371" s="111"/>
      <c r="J371" s="1"/>
      <c r="K371" s="4"/>
      <c r="L371" s="1"/>
      <c r="M371" s="1"/>
      <c r="N371" s="211"/>
      <c r="O371" s="212"/>
      <c r="P371" s="4"/>
      <c r="Q371" s="4"/>
      <c r="R371" s="4"/>
      <c r="S371" s="1"/>
    </row>
    <row r="372" spans="1:19" x14ac:dyDescent="0.25">
      <c r="A372" s="1"/>
      <c r="B372" s="1"/>
      <c r="C372" s="1"/>
      <c r="D372" s="2"/>
      <c r="E372" s="1"/>
      <c r="F372" s="2"/>
      <c r="G372" s="1"/>
      <c r="H372" s="3"/>
      <c r="I372" s="111"/>
      <c r="J372" s="1"/>
      <c r="K372" s="4"/>
      <c r="L372" s="1"/>
      <c r="M372" s="1"/>
      <c r="N372" s="211"/>
      <c r="O372" s="212"/>
      <c r="P372" s="4"/>
      <c r="Q372" s="4"/>
      <c r="R372" s="4"/>
      <c r="S372" s="1"/>
    </row>
    <row r="373" spans="1:19" x14ac:dyDescent="0.25">
      <c r="A373" s="1"/>
      <c r="B373" s="1"/>
      <c r="C373" s="1"/>
      <c r="D373" s="2"/>
      <c r="E373" s="1"/>
      <c r="F373" s="2"/>
      <c r="G373" s="1"/>
      <c r="H373" s="3"/>
      <c r="I373" s="111"/>
      <c r="J373" s="1"/>
      <c r="K373" s="4"/>
      <c r="L373" s="1"/>
      <c r="M373" s="1"/>
      <c r="N373" s="211"/>
      <c r="O373" s="212"/>
      <c r="P373" s="4"/>
      <c r="Q373" s="4"/>
      <c r="R373" s="4"/>
      <c r="S373" s="1"/>
    </row>
    <row r="374" spans="1:19" x14ac:dyDescent="0.25">
      <c r="A374" s="1"/>
      <c r="B374" s="1"/>
      <c r="C374" s="1"/>
      <c r="D374" s="2"/>
      <c r="E374" s="1"/>
      <c r="F374" s="2"/>
      <c r="G374" s="1"/>
      <c r="H374" s="3"/>
      <c r="I374" s="111"/>
      <c r="J374" s="1"/>
      <c r="K374" s="4"/>
      <c r="L374" s="1"/>
      <c r="M374" s="1"/>
      <c r="N374" s="211"/>
      <c r="O374" s="212"/>
      <c r="P374" s="4"/>
      <c r="Q374" s="4"/>
      <c r="R374" s="4"/>
      <c r="S374" s="1"/>
    </row>
    <row r="375" spans="1:19" x14ac:dyDescent="0.25">
      <c r="A375" s="1"/>
      <c r="B375" s="1"/>
      <c r="C375" s="1"/>
      <c r="D375" s="2"/>
      <c r="E375" s="1"/>
      <c r="F375" s="2"/>
      <c r="G375" s="1"/>
      <c r="H375" s="3"/>
      <c r="I375" s="111"/>
      <c r="J375" s="1"/>
      <c r="K375" s="4"/>
      <c r="L375" s="1"/>
      <c r="M375" s="1"/>
      <c r="N375" s="211"/>
      <c r="O375" s="212"/>
      <c r="P375" s="4"/>
      <c r="Q375" s="4"/>
      <c r="R375" s="4"/>
      <c r="S375" s="1"/>
    </row>
    <row r="376" spans="1:19" x14ac:dyDescent="0.25">
      <c r="A376" s="1"/>
      <c r="B376" s="413" t="s">
        <v>0</v>
      </c>
      <c r="C376" s="413"/>
      <c r="D376" s="413"/>
      <c r="E376" s="380" t="s">
        <v>61</v>
      </c>
      <c r="F376" s="380"/>
      <c r="G376" s="380"/>
      <c r="H376" s="380"/>
      <c r="I376" s="380"/>
      <c r="J376" s="380"/>
      <c r="K376" s="5"/>
      <c r="L376" s="6"/>
      <c r="M376" s="6"/>
      <c r="N376" s="213"/>
      <c r="O376" s="212"/>
      <c r="P376" s="4"/>
      <c r="Q376" s="4"/>
      <c r="R376" s="4"/>
      <c r="S376" s="1"/>
    </row>
    <row r="377" spans="1:19" x14ac:dyDescent="0.25">
      <c r="A377" s="1"/>
      <c r="C377" s="214"/>
      <c r="D377" s="214" t="s">
        <v>1</v>
      </c>
      <c r="E377" s="414" t="s">
        <v>223</v>
      </c>
      <c r="F377" s="414"/>
      <c r="G377" s="414"/>
      <c r="H377" s="414"/>
      <c r="I377" s="414"/>
      <c r="J377" s="414"/>
      <c r="K377" s="5"/>
      <c r="L377" s="6"/>
      <c r="M377" s="6"/>
      <c r="N377" s="213"/>
      <c r="O377" s="212"/>
      <c r="P377" s="4"/>
      <c r="Q377" s="4"/>
      <c r="R377" s="4"/>
      <c r="S377" s="1"/>
    </row>
    <row r="378" spans="1:19" x14ac:dyDescent="0.25">
      <c r="A378" s="7"/>
      <c r="C378" s="118"/>
      <c r="D378" s="118" t="s">
        <v>2</v>
      </c>
      <c r="E378" s="415" t="s">
        <v>59</v>
      </c>
      <c r="F378" s="415"/>
      <c r="G378" s="8"/>
      <c r="H378" s="9"/>
      <c r="I378" s="215"/>
      <c r="J378" s="11"/>
      <c r="K378" s="4"/>
      <c r="L378" s="6"/>
      <c r="M378" s="6"/>
      <c r="N378" s="213"/>
      <c r="O378" s="212"/>
      <c r="P378" s="4"/>
      <c r="Q378" s="4"/>
      <c r="R378" s="4"/>
      <c r="S378" s="1"/>
    </row>
    <row r="379" spans="1:19" ht="15.75" thickBot="1" x14ac:dyDescent="0.3">
      <c r="A379" s="7"/>
      <c r="B379" s="68"/>
      <c r="C379" s="68"/>
      <c r="D379" s="68"/>
      <c r="E379" s="171"/>
      <c r="F379" s="171"/>
      <c r="G379" s="13"/>
      <c r="H379" s="14"/>
      <c r="I379" s="248"/>
      <c r="J379" s="16"/>
      <c r="K379" s="4"/>
      <c r="L379" s="6"/>
      <c r="M379" s="6"/>
      <c r="N379" s="213"/>
      <c r="O379" s="212"/>
      <c r="P379" s="4"/>
      <c r="Q379" s="4"/>
      <c r="R379" s="4"/>
      <c r="S379" s="1"/>
    </row>
    <row r="380" spans="1:19" x14ac:dyDescent="0.25">
      <c r="A380" s="5"/>
      <c r="B380" s="416" t="s">
        <v>186</v>
      </c>
      <c r="C380" s="400" t="s">
        <v>4</v>
      </c>
      <c r="D380" s="402"/>
      <c r="E380" s="418" t="s">
        <v>187</v>
      </c>
      <c r="F380" s="418" t="s">
        <v>188</v>
      </c>
      <c r="G380" s="418" t="s">
        <v>5</v>
      </c>
      <c r="H380" s="419" t="s">
        <v>63</v>
      </c>
      <c r="I380" s="400" t="s">
        <v>6</v>
      </c>
      <c r="J380" s="401"/>
      <c r="K380" s="401"/>
      <c r="L380" s="401"/>
      <c r="M380" s="402"/>
      <c r="N380" s="403" t="s">
        <v>7</v>
      </c>
      <c r="O380" s="404"/>
      <c r="P380" s="403" t="s">
        <v>8</v>
      </c>
      <c r="Q380" s="404"/>
      <c r="R380" s="403" t="s">
        <v>9</v>
      </c>
      <c r="S380" s="405"/>
    </row>
    <row r="381" spans="1:19" x14ac:dyDescent="0.25">
      <c r="A381" s="5"/>
      <c r="B381" s="417"/>
      <c r="C381" s="378" t="s">
        <v>10</v>
      </c>
      <c r="D381" s="378" t="s">
        <v>11</v>
      </c>
      <c r="E381" s="408"/>
      <c r="F381" s="408"/>
      <c r="G381" s="408"/>
      <c r="H381" s="420"/>
      <c r="I381" s="409" t="s">
        <v>12</v>
      </c>
      <c r="J381" s="410"/>
      <c r="K381" s="409" t="s">
        <v>13</v>
      </c>
      <c r="L381" s="411"/>
      <c r="M381" s="410"/>
      <c r="N381" s="406" t="s">
        <v>14</v>
      </c>
      <c r="O381" s="412"/>
      <c r="P381" s="406" t="s">
        <v>14</v>
      </c>
      <c r="Q381" s="412"/>
      <c r="R381" s="406"/>
      <c r="S381" s="407"/>
    </row>
    <row r="382" spans="1:19" ht="23.25" thickBot="1" x14ac:dyDescent="0.3">
      <c r="A382" s="18"/>
      <c r="B382" s="417"/>
      <c r="C382" s="408"/>
      <c r="D382" s="408"/>
      <c r="E382" s="408"/>
      <c r="F382" s="408"/>
      <c r="G382" s="408"/>
      <c r="H382" s="420"/>
      <c r="I382" s="43" t="s">
        <v>15</v>
      </c>
      <c r="J382" s="20" t="s">
        <v>16</v>
      </c>
      <c r="K382" s="20" t="s">
        <v>189</v>
      </c>
      <c r="L382" s="20" t="s">
        <v>15</v>
      </c>
      <c r="M382" s="225" t="s">
        <v>17</v>
      </c>
      <c r="N382" s="226" t="s">
        <v>18</v>
      </c>
      <c r="O382" s="20" t="s">
        <v>17</v>
      </c>
      <c r="P382" s="20" t="s">
        <v>19</v>
      </c>
      <c r="Q382" s="20" t="s">
        <v>17</v>
      </c>
      <c r="R382" s="227" t="s">
        <v>20</v>
      </c>
      <c r="S382" s="228" t="s">
        <v>21</v>
      </c>
    </row>
    <row r="383" spans="1:19" ht="90" x14ac:dyDescent="0.25">
      <c r="A383" s="18"/>
      <c r="B383" s="251">
        <v>169951001</v>
      </c>
      <c r="C383" s="151">
        <v>408001</v>
      </c>
      <c r="D383" s="151" t="s">
        <v>224</v>
      </c>
      <c r="E383" s="151" t="s">
        <v>118</v>
      </c>
      <c r="F383" s="151" t="s">
        <v>23</v>
      </c>
      <c r="G383" s="151" t="s">
        <v>225</v>
      </c>
      <c r="H383" s="22">
        <v>200000</v>
      </c>
      <c r="I383" s="22">
        <v>0</v>
      </c>
      <c r="J383" s="232">
        <v>200000</v>
      </c>
      <c r="K383" s="151" t="s">
        <v>23</v>
      </c>
      <c r="L383" s="151">
        <v>0</v>
      </c>
      <c r="M383" s="277">
        <v>0</v>
      </c>
      <c r="N383" s="252">
        <f>I383*100/H383</f>
        <v>0</v>
      </c>
      <c r="O383" s="151">
        <f>J383*100/H383</f>
        <v>100</v>
      </c>
      <c r="P383" s="151">
        <f>I383*100/H383</f>
        <v>0</v>
      </c>
      <c r="Q383" s="151">
        <f>J383*100/H383</f>
        <v>100</v>
      </c>
      <c r="R383" s="151"/>
      <c r="S383" s="254" t="s">
        <v>24</v>
      </c>
    </row>
    <row r="384" spans="1:19" ht="45" x14ac:dyDescent="0.25">
      <c r="A384" s="18"/>
      <c r="B384" s="255">
        <v>169951004</v>
      </c>
      <c r="C384" s="134">
        <v>408002</v>
      </c>
      <c r="D384" s="134" t="s">
        <v>226</v>
      </c>
      <c r="E384" s="134" t="s">
        <v>118</v>
      </c>
      <c r="F384" s="134" t="s">
        <v>23</v>
      </c>
      <c r="G384" s="134" t="s">
        <v>227</v>
      </c>
      <c r="H384" s="26">
        <v>14880</v>
      </c>
      <c r="I384" s="26">
        <v>0</v>
      </c>
      <c r="J384" s="26">
        <v>14880</v>
      </c>
      <c r="K384" s="134" t="s">
        <v>23</v>
      </c>
      <c r="L384" s="134">
        <v>0</v>
      </c>
      <c r="M384" s="278">
        <v>0</v>
      </c>
      <c r="N384" s="203">
        <f>I384*100/H384</f>
        <v>0</v>
      </c>
      <c r="O384" s="134">
        <f>J384*100/H384</f>
        <v>100</v>
      </c>
      <c r="P384" s="134">
        <f>I384*100/H384</f>
        <v>0</v>
      </c>
      <c r="Q384" s="134">
        <f>J384*100/H384</f>
        <v>100</v>
      </c>
      <c r="R384" s="134"/>
      <c r="S384" s="204" t="s">
        <v>24</v>
      </c>
    </row>
    <row r="385" spans="1:19" ht="45" x14ac:dyDescent="0.25">
      <c r="A385" s="18"/>
      <c r="B385" s="255">
        <v>169951008</v>
      </c>
      <c r="C385" s="134">
        <v>408003</v>
      </c>
      <c r="D385" s="134" t="s">
        <v>228</v>
      </c>
      <c r="E385" s="134" t="s">
        <v>229</v>
      </c>
      <c r="F385" s="134" t="s">
        <v>23</v>
      </c>
      <c r="G385" s="134" t="s">
        <v>230</v>
      </c>
      <c r="H385" s="26">
        <v>95064.27</v>
      </c>
      <c r="I385" s="26">
        <v>0</v>
      </c>
      <c r="J385" s="26">
        <v>95064.27</v>
      </c>
      <c r="K385" s="134" t="s">
        <v>23</v>
      </c>
      <c r="L385" s="134">
        <v>0</v>
      </c>
      <c r="M385" s="278">
        <v>0</v>
      </c>
      <c r="N385" s="203">
        <f>I385*100/H385</f>
        <v>0</v>
      </c>
      <c r="O385" s="134">
        <f>J385*100/H385</f>
        <v>100</v>
      </c>
      <c r="P385" s="134">
        <f>I385*100/H385</f>
        <v>0</v>
      </c>
      <c r="Q385" s="134">
        <f>J385*100/H385</f>
        <v>100</v>
      </c>
      <c r="R385" s="134"/>
      <c r="S385" s="204" t="s">
        <v>24</v>
      </c>
    </row>
    <row r="386" spans="1:19" ht="56.25" x14ac:dyDescent="0.25">
      <c r="A386" s="18"/>
      <c r="B386" s="255">
        <v>169951012</v>
      </c>
      <c r="C386" s="134">
        <v>408004</v>
      </c>
      <c r="D386" s="134" t="s">
        <v>231</v>
      </c>
      <c r="E386" s="134" t="s">
        <v>103</v>
      </c>
      <c r="F386" s="134" t="s">
        <v>23</v>
      </c>
      <c r="G386" s="134">
        <v>182.4</v>
      </c>
      <c r="H386" s="26">
        <v>57354.239999999998</v>
      </c>
      <c r="I386" s="26">
        <v>0</v>
      </c>
      <c r="J386" s="26">
        <v>57354.239999999998</v>
      </c>
      <c r="K386" s="134" t="s">
        <v>23</v>
      </c>
      <c r="L386" s="134">
        <v>0</v>
      </c>
      <c r="M386" s="278">
        <v>0</v>
      </c>
      <c r="N386" s="203">
        <f>I386*100/H386</f>
        <v>0</v>
      </c>
      <c r="O386" s="134">
        <f>J386*100/H386</f>
        <v>100</v>
      </c>
      <c r="P386" s="134">
        <f>I386*100/H386</f>
        <v>0</v>
      </c>
      <c r="Q386" s="134">
        <f>J386*100/H386</f>
        <v>100</v>
      </c>
      <c r="R386" s="134"/>
      <c r="S386" s="204" t="s">
        <v>24</v>
      </c>
    </row>
    <row r="387" spans="1:19" ht="68.25" thickBot="1" x14ac:dyDescent="0.3">
      <c r="A387" s="18"/>
      <c r="B387" s="257">
        <v>169951009</v>
      </c>
      <c r="C387" s="140">
        <v>408005</v>
      </c>
      <c r="D387" s="140" t="s">
        <v>232</v>
      </c>
      <c r="E387" s="140" t="s">
        <v>125</v>
      </c>
      <c r="F387" s="140" t="s">
        <v>126</v>
      </c>
      <c r="G387" s="140" t="s">
        <v>233</v>
      </c>
      <c r="H387" s="30">
        <v>620000</v>
      </c>
      <c r="I387" s="30">
        <v>0</v>
      </c>
      <c r="J387" s="241">
        <f>186000+211815.33+222184.67</f>
        <v>620000</v>
      </c>
      <c r="K387" s="140" t="s">
        <v>23</v>
      </c>
      <c r="L387" s="140">
        <v>0</v>
      </c>
      <c r="M387" s="279">
        <v>0</v>
      </c>
      <c r="N387" s="258">
        <f>I387*100/H387</f>
        <v>0</v>
      </c>
      <c r="O387" s="258">
        <f>J387*100/H387</f>
        <v>100</v>
      </c>
      <c r="P387" s="258">
        <f>I387*100/H387</f>
        <v>0</v>
      </c>
      <c r="Q387" s="258">
        <f>J387*100/H387</f>
        <v>100</v>
      </c>
      <c r="R387" s="140"/>
      <c r="S387" s="260" t="s">
        <v>24</v>
      </c>
    </row>
    <row r="388" spans="1:19" x14ac:dyDescent="0.25">
      <c r="A388" s="18"/>
      <c r="B388" s="144"/>
      <c r="C388" s="144"/>
      <c r="D388" s="144"/>
      <c r="E388" s="144"/>
      <c r="F388" s="144"/>
      <c r="G388" s="144"/>
      <c r="H388" s="52"/>
      <c r="I388" s="52"/>
      <c r="J388" s="52"/>
      <c r="K388" s="144"/>
      <c r="L388" s="144"/>
      <c r="M388" s="280"/>
      <c r="N388" s="261"/>
      <c r="O388" s="144"/>
      <c r="P388" s="144"/>
      <c r="Q388" s="144"/>
      <c r="R388" s="144"/>
      <c r="S388" s="144"/>
    </row>
    <row r="389" spans="1:19" x14ac:dyDescent="0.25">
      <c r="A389" s="36"/>
      <c r="B389" s="37"/>
      <c r="C389" s="37"/>
      <c r="D389" s="37"/>
      <c r="E389" s="38"/>
      <c r="F389" s="38"/>
      <c r="G389" s="281"/>
      <c r="H389" s="39"/>
      <c r="I389" s="148"/>
      <c r="J389" s="39"/>
      <c r="K389" s="41"/>
      <c r="L389" s="282"/>
      <c r="M389" s="283"/>
      <c r="N389" s="244"/>
      <c r="O389" s="38"/>
      <c r="P389" s="38"/>
      <c r="Q389" s="38"/>
      <c r="R389" s="38"/>
      <c r="S389" s="38"/>
    </row>
    <row r="390" spans="1:19" x14ac:dyDescent="0.25">
      <c r="A390" s="36"/>
      <c r="B390" s="40"/>
      <c r="C390" s="40"/>
      <c r="D390" s="40"/>
      <c r="E390" s="36"/>
      <c r="F390" s="246"/>
      <c r="G390" s="36"/>
      <c r="H390" s="263"/>
      <c r="I390" s="264"/>
      <c r="J390" s="265"/>
      <c r="K390" s="41"/>
      <c r="L390" s="266"/>
      <c r="M390" s="267"/>
      <c r="N390" s="244"/>
      <c r="O390" s="250"/>
      <c r="P390" s="38"/>
      <c r="Q390" s="38"/>
      <c r="R390" s="38"/>
      <c r="S390" s="38"/>
    </row>
    <row r="391" spans="1:19" x14ac:dyDescent="0.25">
      <c r="A391" s="7"/>
      <c r="B391" s="1"/>
      <c r="C391" s="1"/>
      <c r="D391" s="1"/>
      <c r="E391" s="1"/>
      <c r="F391" s="2"/>
      <c r="G391" s="1"/>
      <c r="H391" s="3"/>
      <c r="I391" s="111"/>
      <c r="J391" s="1"/>
      <c r="K391" s="4"/>
      <c r="L391" s="1"/>
      <c r="M391" s="1"/>
      <c r="N391" s="211"/>
      <c r="O391" s="212"/>
      <c r="P391" s="4"/>
      <c r="Q391" s="4"/>
      <c r="R391" s="4"/>
      <c r="S391" s="1"/>
    </row>
    <row r="392" spans="1:19" x14ac:dyDescent="0.25">
      <c r="A392" s="7"/>
      <c r="B392" s="1"/>
      <c r="C392" s="1"/>
      <c r="D392" s="1"/>
      <c r="E392" s="1"/>
      <c r="F392" s="2"/>
      <c r="G392" s="1"/>
      <c r="H392" s="3"/>
      <c r="I392" s="111"/>
      <c r="J392" s="1"/>
      <c r="K392" s="4"/>
      <c r="L392" s="1"/>
      <c r="M392" s="1"/>
      <c r="N392" s="211"/>
      <c r="O392" s="212"/>
      <c r="P392" s="4"/>
      <c r="Q392" s="4"/>
      <c r="R392" s="4"/>
      <c r="S392" s="1"/>
    </row>
    <row r="393" spans="1:19" x14ac:dyDescent="0.25">
      <c r="A393" s="7"/>
      <c r="B393" s="1"/>
      <c r="C393" s="1"/>
      <c r="D393" s="1"/>
      <c r="E393" s="1"/>
      <c r="F393" s="2"/>
      <c r="G393" s="1"/>
      <c r="H393" s="3"/>
      <c r="I393" s="111"/>
      <c r="J393" s="1"/>
      <c r="K393" s="4"/>
      <c r="L393" s="1"/>
      <c r="M393" s="1"/>
      <c r="N393" s="211"/>
      <c r="O393" s="212"/>
      <c r="P393" s="4"/>
      <c r="Q393" s="4"/>
      <c r="R393" s="4"/>
      <c r="S393" s="1"/>
    </row>
    <row r="394" spans="1:19" x14ac:dyDescent="0.25">
      <c r="A394" s="7"/>
      <c r="B394" s="1"/>
      <c r="C394" s="1"/>
      <c r="D394" s="1"/>
      <c r="E394" s="1"/>
      <c r="F394" s="2"/>
      <c r="G394" s="1"/>
      <c r="H394" s="3"/>
      <c r="I394" s="111"/>
      <c r="J394" s="1"/>
      <c r="K394" s="4"/>
      <c r="L394" s="1"/>
      <c r="M394" s="1"/>
      <c r="N394" s="211"/>
      <c r="O394" s="212"/>
      <c r="P394" s="4"/>
      <c r="Q394" s="4"/>
      <c r="R394" s="4"/>
      <c r="S394" s="1"/>
    </row>
    <row r="395" spans="1:19" x14ac:dyDescent="0.25">
      <c r="A395" s="7"/>
      <c r="B395" s="1"/>
      <c r="C395" s="1"/>
      <c r="D395" s="1"/>
      <c r="E395" s="1"/>
      <c r="F395" s="2"/>
      <c r="G395" s="1"/>
      <c r="H395" s="3"/>
      <c r="I395" s="111"/>
      <c r="J395" s="1"/>
      <c r="K395" s="4"/>
      <c r="L395" s="1"/>
      <c r="M395" s="1"/>
      <c r="N395" s="211"/>
      <c r="O395" s="212"/>
      <c r="P395" s="4"/>
      <c r="Q395" s="4"/>
      <c r="R395" s="4"/>
      <c r="S395" s="1"/>
    </row>
    <row r="396" spans="1:19" x14ac:dyDescent="0.25">
      <c r="A396" s="7"/>
      <c r="B396" s="1"/>
      <c r="C396" s="1"/>
      <c r="D396" s="1"/>
      <c r="E396" s="1"/>
      <c r="F396" s="2"/>
      <c r="G396" s="1"/>
      <c r="H396" s="3"/>
      <c r="I396" s="111"/>
      <c r="J396" s="1"/>
      <c r="K396" s="4"/>
      <c r="L396" s="1"/>
      <c r="M396" s="1"/>
      <c r="N396" s="211"/>
      <c r="O396" s="212"/>
      <c r="P396" s="4"/>
      <c r="Q396" s="4"/>
      <c r="R396" s="4"/>
      <c r="S396" s="1"/>
    </row>
    <row r="397" spans="1:19" x14ac:dyDescent="0.25">
      <c r="A397" s="7"/>
      <c r="B397" s="1"/>
      <c r="C397" s="1"/>
      <c r="D397" s="1"/>
      <c r="E397" s="1"/>
      <c r="F397" s="2"/>
      <c r="G397" s="1"/>
      <c r="H397" s="3"/>
      <c r="I397" s="111"/>
      <c r="J397" s="1"/>
      <c r="K397" s="4"/>
      <c r="L397" s="1"/>
      <c r="M397" s="1"/>
      <c r="N397" s="211"/>
      <c r="O397" s="212"/>
      <c r="P397" s="4"/>
      <c r="Q397" s="4"/>
      <c r="R397" s="4"/>
      <c r="S397" s="1"/>
    </row>
    <row r="398" spans="1:19" x14ac:dyDescent="0.25">
      <c r="A398" s="7"/>
      <c r="B398" s="1"/>
      <c r="C398" s="1"/>
      <c r="D398" s="1"/>
      <c r="E398" s="1"/>
      <c r="F398" s="2"/>
      <c r="G398" s="1"/>
      <c r="H398" s="3"/>
      <c r="I398" s="111"/>
      <c r="J398" s="1"/>
      <c r="K398" s="4"/>
      <c r="L398" s="1"/>
      <c r="M398" s="1"/>
      <c r="N398" s="211"/>
      <c r="O398" s="212"/>
      <c r="P398" s="4"/>
      <c r="Q398" s="4"/>
      <c r="R398" s="4"/>
      <c r="S398" s="1"/>
    </row>
    <row r="399" spans="1:19" x14ac:dyDescent="0.25">
      <c r="A399" s="7"/>
      <c r="B399" s="1"/>
      <c r="C399" s="1"/>
      <c r="D399" s="1"/>
      <c r="E399" s="1"/>
      <c r="F399" s="2"/>
      <c r="G399" s="1"/>
      <c r="H399" s="3"/>
      <c r="I399" s="111"/>
      <c r="J399" s="1"/>
      <c r="K399" s="4"/>
      <c r="L399" s="1"/>
      <c r="M399" s="1"/>
      <c r="N399" s="211"/>
      <c r="O399" s="212"/>
      <c r="P399" s="4"/>
      <c r="Q399" s="4"/>
      <c r="R399" s="4"/>
      <c r="S399" s="1"/>
    </row>
    <row r="400" spans="1:19" x14ac:dyDescent="0.25">
      <c r="A400" s="1"/>
      <c r="B400" s="1"/>
      <c r="C400" s="1" t="s">
        <v>30</v>
      </c>
      <c r="D400" s="2"/>
      <c r="E400" s="1"/>
      <c r="F400" s="2"/>
      <c r="G400" s="1"/>
      <c r="H400" s="3"/>
      <c r="I400" s="111"/>
      <c r="J400" s="1"/>
      <c r="K400" s="4"/>
      <c r="L400" s="1"/>
      <c r="M400" s="1"/>
      <c r="N400" s="211"/>
      <c r="O400" s="212"/>
      <c r="P400" s="4"/>
      <c r="Q400" s="4"/>
      <c r="R400" s="4"/>
      <c r="S400" s="1"/>
    </row>
    <row r="401" spans="1:19" x14ac:dyDescent="0.25">
      <c r="A401" s="1"/>
      <c r="B401" s="1"/>
      <c r="C401" s="1"/>
      <c r="D401" s="2"/>
      <c r="E401" s="1"/>
      <c r="F401" s="2"/>
      <c r="G401" s="1"/>
      <c r="H401" s="3"/>
      <c r="I401" s="111"/>
      <c r="J401" s="1"/>
      <c r="K401" s="4"/>
      <c r="L401" s="1"/>
      <c r="M401" s="1"/>
      <c r="N401" s="211"/>
      <c r="O401" s="212"/>
      <c r="P401" s="4"/>
      <c r="Q401" s="4"/>
      <c r="R401" s="4"/>
      <c r="S401" s="1"/>
    </row>
    <row r="402" spans="1:19" x14ac:dyDescent="0.25">
      <c r="A402" s="1"/>
      <c r="B402" s="1"/>
      <c r="C402" s="1"/>
      <c r="D402" s="2"/>
      <c r="E402" s="1"/>
      <c r="F402" s="2"/>
      <c r="G402" s="1"/>
      <c r="H402" s="3"/>
      <c r="I402" s="111"/>
      <c r="J402" s="1"/>
      <c r="K402" s="4"/>
      <c r="L402" s="1"/>
      <c r="M402" s="1"/>
      <c r="N402" s="211"/>
      <c r="O402" s="212"/>
      <c r="P402" s="4"/>
      <c r="Q402" s="4"/>
      <c r="R402" s="4"/>
      <c r="S402" s="1"/>
    </row>
    <row r="403" spans="1:19" x14ac:dyDescent="0.25">
      <c r="A403" s="1"/>
      <c r="B403" s="1"/>
      <c r="C403" s="1"/>
      <c r="D403" s="2"/>
      <c r="E403" s="1"/>
      <c r="F403" s="2"/>
      <c r="G403" s="1"/>
      <c r="H403" s="3"/>
      <c r="I403" s="111"/>
      <c r="J403" s="1"/>
      <c r="K403" s="4"/>
      <c r="L403" s="1"/>
      <c r="M403" s="1"/>
      <c r="N403" s="211"/>
      <c r="O403" s="212"/>
      <c r="P403" s="4"/>
      <c r="Q403" s="4"/>
      <c r="R403" s="4"/>
      <c r="S403" s="1"/>
    </row>
    <row r="404" spans="1:19" x14ac:dyDescent="0.25">
      <c r="A404" s="1"/>
      <c r="B404" s="1"/>
      <c r="C404" s="1"/>
      <c r="D404" s="2"/>
      <c r="E404" s="1"/>
      <c r="F404" s="2"/>
      <c r="G404" s="1"/>
      <c r="H404" s="3"/>
      <c r="I404" s="111"/>
      <c r="J404" s="1"/>
      <c r="K404" s="4"/>
      <c r="L404" s="1"/>
      <c r="M404" s="1"/>
      <c r="N404" s="211"/>
      <c r="O404" s="212"/>
      <c r="P404" s="4"/>
      <c r="Q404" s="4"/>
      <c r="R404" s="4"/>
      <c r="S404" s="1"/>
    </row>
    <row r="405" spans="1:19" x14ac:dyDescent="0.25">
      <c r="A405" s="1"/>
      <c r="B405" s="413" t="s">
        <v>0</v>
      </c>
      <c r="C405" s="413"/>
      <c r="D405" s="413"/>
      <c r="E405" s="380" t="s">
        <v>61</v>
      </c>
      <c r="F405" s="380"/>
      <c r="G405" s="380"/>
      <c r="H405" s="380"/>
      <c r="I405" s="380"/>
      <c r="J405" s="380"/>
      <c r="K405" s="5"/>
      <c r="L405" s="6"/>
      <c r="M405" s="6"/>
      <c r="N405" s="213"/>
      <c r="O405" s="212"/>
      <c r="P405" s="4"/>
      <c r="Q405" s="4"/>
      <c r="R405" s="4"/>
      <c r="S405" s="1"/>
    </row>
    <row r="406" spans="1:19" x14ac:dyDescent="0.25">
      <c r="A406" s="1"/>
      <c r="C406" s="214"/>
      <c r="D406" s="214" t="s">
        <v>1</v>
      </c>
      <c r="E406" s="414" t="s">
        <v>223</v>
      </c>
      <c r="F406" s="414"/>
      <c r="G406" s="414"/>
      <c r="H406" s="414"/>
      <c r="I406" s="414"/>
      <c r="J406" s="414"/>
      <c r="K406" s="5"/>
      <c r="L406" s="6"/>
      <c r="M406" s="6"/>
      <c r="N406" s="213"/>
      <c r="O406" s="212"/>
      <c r="P406" s="4"/>
      <c r="Q406" s="4"/>
      <c r="R406" s="4"/>
      <c r="S406" s="1"/>
    </row>
    <row r="407" spans="1:19" x14ac:dyDescent="0.25">
      <c r="A407" s="7"/>
      <c r="C407" s="118"/>
      <c r="D407" s="118" t="s">
        <v>2</v>
      </c>
      <c r="E407" s="415" t="s">
        <v>59</v>
      </c>
      <c r="F407" s="415"/>
      <c r="G407" s="8"/>
      <c r="H407" s="9"/>
      <c r="I407" s="215"/>
      <c r="J407" s="11"/>
      <c r="K407" s="4"/>
      <c r="L407" s="6"/>
      <c r="M407" s="6"/>
      <c r="N407" s="213"/>
      <c r="O407" s="212"/>
      <c r="P407" s="4"/>
      <c r="Q407" s="4"/>
      <c r="R407" s="4"/>
      <c r="S407" s="1"/>
    </row>
    <row r="408" spans="1:19" ht="15.75" thickBot="1" x14ac:dyDescent="0.3">
      <c r="A408" s="7"/>
      <c r="B408" s="68"/>
      <c r="C408" s="68"/>
      <c r="D408" s="68"/>
      <c r="E408" s="171"/>
      <c r="F408" s="171"/>
      <c r="G408" s="13"/>
      <c r="H408" s="14"/>
      <c r="I408" s="248"/>
      <c r="J408" s="16"/>
      <c r="K408" s="4"/>
      <c r="L408" s="6"/>
      <c r="M408" s="6"/>
      <c r="N408" s="213"/>
      <c r="O408" s="212"/>
      <c r="P408" s="4"/>
      <c r="Q408" s="4"/>
      <c r="R408" s="4"/>
      <c r="S408" s="1"/>
    </row>
    <row r="409" spans="1:19" x14ac:dyDescent="0.25">
      <c r="A409" s="5"/>
      <c r="B409" s="416" t="s">
        <v>186</v>
      </c>
      <c r="C409" s="400" t="s">
        <v>4</v>
      </c>
      <c r="D409" s="402"/>
      <c r="E409" s="418" t="s">
        <v>187</v>
      </c>
      <c r="F409" s="418" t="s">
        <v>188</v>
      </c>
      <c r="G409" s="418" t="s">
        <v>5</v>
      </c>
      <c r="H409" s="419" t="s">
        <v>63</v>
      </c>
      <c r="I409" s="400" t="s">
        <v>6</v>
      </c>
      <c r="J409" s="401"/>
      <c r="K409" s="401"/>
      <c r="L409" s="401"/>
      <c r="M409" s="402"/>
      <c r="N409" s="403" t="s">
        <v>7</v>
      </c>
      <c r="O409" s="404"/>
      <c r="P409" s="403" t="s">
        <v>8</v>
      </c>
      <c r="Q409" s="404"/>
      <c r="R409" s="403" t="s">
        <v>9</v>
      </c>
      <c r="S409" s="405"/>
    </row>
    <row r="410" spans="1:19" x14ac:dyDescent="0.25">
      <c r="A410" s="5"/>
      <c r="B410" s="417"/>
      <c r="C410" s="378" t="s">
        <v>10</v>
      </c>
      <c r="D410" s="378" t="s">
        <v>11</v>
      </c>
      <c r="E410" s="408"/>
      <c r="F410" s="408"/>
      <c r="G410" s="408"/>
      <c r="H410" s="420"/>
      <c r="I410" s="409" t="s">
        <v>12</v>
      </c>
      <c r="J410" s="410"/>
      <c r="K410" s="409" t="s">
        <v>13</v>
      </c>
      <c r="L410" s="411"/>
      <c r="M410" s="410"/>
      <c r="N410" s="406" t="s">
        <v>14</v>
      </c>
      <c r="O410" s="412"/>
      <c r="P410" s="406" t="s">
        <v>14</v>
      </c>
      <c r="Q410" s="412"/>
      <c r="R410" s="406"/>
      <c r="S410" s="407"/>
    </row>
    <row r="411" spans="1:19" ht="23.25" thickBot="1" x14ac:dyDescent="0.3">
      <c r="A411" s="18"/>
      <c r="B411" s="417"/>
      <c r="C411" s="408"/>
      <c r="D411" s="408"/>
      <c r="E411" s="408"/>
      <c r="F411" s="408"/>
      <c r="G411" s="408"/>
      <c r="H411" s="420"/>
      <c r="I411" s="43" t="s">
        <v>15</v>
      </c>
      <c r="J411" s="20" t="s">
        <v>16</v>
      </c>
      <c r="K411" s="20" t="s">
        <v>189</v>
      </c>
      <c r="L411" s="20" t="s">
        <v>15</v>
      </c>
      <c r="M411" s="225" t="s">
        <v>17</v>
      </c>
      <c r="N411" s="226" t="s">
        <v>18</v>
      </c>
      <c r="O411" s="20" t="s">
        <v>17</v>
      </c>
      <c r="P411" s="20" t="s">
        <v>19</v>
      </c>
      <c r="Q411" s="20" t="s">
        <v>17</v>
      </c>
      <c r="R411" s="227" t="s">
        <v>20</v>
      </c>
      <c r="S411" s="228" t="s">
        <v>21</v>
      </c>
    </row>
    <row r="412" spans="1:19" ht="67.5" x14ac:dyDescent="0.25">
      <c r="A412" s="18"/>
      <c r="B412" s="251">
        <v>169951011</v>
      </c>
      <c r="C412" s="151">
        <v>408006</v>
      </c>
      <c r="D412" s="151" t="s">
        <v>232</v>
      </c>
      <c r="E412" s="151" t="s">
        <v>103</v>
      </c>
      <c r="F412" s="151" t="s">
        <v>234</v>
      </c>
      <c r="G412" s="151" t="s">
        <v>233</v>
      </c>
      <c r="H412" s="22">
        <v>620000</v>
      </c>
      <c r="I412" s="22">
        <v>0</v>
      </c>
      <c r="J412" s="232">
        <f>180000+337699.85</f>
        <v>517699.85</v>
      </c>
      <c r="K412" s="151" t="s">
        <v>23</v>
      </c>
      <c r="L412" s="151">
        <v>0</v>
      </c>
      <c r="M412" s="277">
        <v>0</v>
      </c>
      <c r="N412" s="252">
        <f>I412*100/H412</f>
        <v>0</v>
      </c>
      <c r="O412" s="252">
        <f>J412*100/H412</f>
        <v>83.499975806451616</v>
      </c>
      <c r="P412" s="151">
        <v>90</v>
      </c>
      <c r="Q412" s="151">
        <v>90</v>
      </c>
      <c r="R412" s="151"/>
      <c r="S412" s="254" t="s">
        <v>24</v>
      </c>
    </row>
    <row r="413" spans="1:19" ht="56.25" x14ac:dyDescent="0.25">
      <c r="A413" s="18"/>
      <c r="B413" s="255">
        <v>169951010</v>
      </c>
      <c r="C413" s="162">
        <v>408007</v>
      </c>
      <c r="D413" s="134" t="s">
        <v>235</v>
      </c>
      <c r="E413" s="134" t="s">
        <v>65</v>
      </c>
      <c r="F413" s="134" t="s">
        <v>236</v>
      </c>
      <c r="G413" s="134" t="s">
        <v>233</v>
      </c>
      <c r="H413" s="26">
        <v>620000</v>
      </c>
      <c r="I413" s="26">
        <v>0</v>
      </c>
      <c r="J413" s="201">
        <f>186000+434000</f>
        <v>620000</v>
      </c>
      <c r="K413" s="134" t="s">
        <v>23</v>
      </c>
      <c r="L413" s="134">
        <v>0</v>
      </c>
      <c r="M413" s="278">
        <v>0</v>
      </c>
      <c r="N413" s="203">
        <f>I413*100/H413</f>
        <v>0</v>
      </c>
      <c r="O413" s="134">
        <f>J413*100/H413</f>
        <v>100</v>
      </c>
      <c r="P413" s="134">
        <v>100</v>
      </c>
      <c r="Q413" s="134">
        <v>100</v>
      </c>
      <c r="R413" s="134"/>
      <c r="S413" s="204" t="s">
        <v>24</v>
      </c>
    </row>
    <row r="414" spans="1:19" ht="113.25" thickBot="1" x14ac:dyDescent="0.3">
      <c r="A414" s="18"/>
      <c r="B414" s="257">
        <v>169951029</v>
      </c>
      <c r="C414" s="284">
        <v>408008</v>
      </c>
      <c r="D414" s="140" t="s">
        <v>237</v>
      </c>
      <c r="E414" s="140" t="s">
        <v>238</v>
      </c>
      <c r="F414" s="140" t="s">
        <v>239</v>
      </c>
      <c r="G414" s="140" t="s">
        <v>240</v>
      </c>
      <c r="H414" s="30">
        <v>253875.05</v>
      </c>
      <c r="I414" s="30">
        <v>0</v>
      </c>
      <c r="J414" s="30">
        <f>126937.5+126937.55</f>
        <v>253875.05</v>
      </c>
      <c r="K414" s="140" t="s">
        <v>23</v>
      </c>
      <c r="L414" s="140">
        <v>0</v>
      </c>
      <c r="M414" s="279">
        <v>0</v>
      </c>
      <c r="N414" s="258">
        <v>100</v>
      </c>
      <c r="O414" s="140">
        <v>100</v>
      </c>
      <c r="P414" s="140">
        <v>100</v>
      </c>
      <c r="Q414" s="140">
        <v>100</v>
      </c>
      <c r="R414" s="140"/>
      <c r="S414" s="260" t="s">
        <v>24</v>
      </c>
    </row>
    <row r="415" spans="1:19" x14ac:dyDescent="0.25">
      <c r="A415" s="36"/>
    </row>
    <row r="416" spans="1:19" x14ac:dyDescent="0.25">
      <c r="A416" s="36"/>
      <c r="B416" s="37"/>
      <c r="C416" s="37"/>
      <c r="D416" s="37"/>
      <c r="E416" s="38"/>
      <c r="F416" s="38"/>
      <c r="G416" s="281"/>
      <c r="H416" s="39"/>
      <c r="I416" s="148"/>
      <c r="J416" s="39"/>
      <c r="K416" s="41"/>
      <c r="L416" s="282"/>
      <c r="M416" s="283"/>
      <c r="N416" s="244"/>
      <c r="O416" s="38"/>
      <c r="P416" s="38"/>
      <c r="Q416" s="38"/>
      <c r="R416" s="38"/>
      <c r="S416" s="38"/>
    </row>
    <row r="417" spans="1:19" x14ac:dyDescent="0.25">
      <c r="A417" s="36"/>
      <c r="B417" s="38"/>
      <c r="C417" s="38"/>
      <c r="D417" s="38"/>
      <c r="E417" s="38"/>
      <c r="F417" s="38"/>
      <c r="G417" s="18"/>
      <c r="H417" s="285"/>
      <c r="I417" s="286"/>
      <c r="J417" s="285"/>
      <c r="K417" s="41"/>
      <c r="L417" s="282"/>
      <c r="M417" s="283"/>
      <c r="N417" s="244"/>
      <c r="O417" s="38"/>
      <c r="P417" s="38"/>
      <c r="Q417" s="38"/>
      <c r="R417" s="38"/>
      <c r="S417" s="38"/>
    </row>
    <row r="418" spans="1:19" x14ac:dyDescent="0.25">
      <c r="A418" s="36"/>
      <c r="B418" s="40"/>
      <c r="C418" s="40"/>
      <c r="D418" s="40"/>
      <c r="E418" s="36"/>
      <c r="F418" s="246"/>
      <c r="G418" s="36"/>
      <c r="H418" s="263"/>
      <c r="I418" s="264"/>
      <c r="J418" s="265"/>
      <c r="K418" s="41"/>
      <c r="L418" s="266"/>
      <c r="M418" s="267"/>
      <c r="N418" s="244"/>
      <c r="O418" s="250"/>
      <c r="P418" s="38"/>
      <c r="Q418" s="38"/>
      <c r="R418" s="38"/>
      <c r="S418" s="38"/>
    </row>
    <row r="419" spans="1:19" x14ac:dyDescent="0.25">
      <c r="A419" s="7"/>
      <c r="B419" s="1"/>
      <c r="C419" s="1"/>
      <c r="D419" s="1"/>
      <c r="E419" s="1"/>
      <c r="F419" s="2"/>
      <c r="G419" s="1"/>
      <c r="H419" s="3"/>
      <c r="I419" s="111"/>
      <c r="J419" s="1"/>
      <c r="K419" s="4"/>
      <c r="L419" s="1"/>
      <c r="M419" s="1"/>
      <c r="N419" s="211"/>
      <c r="O419" s="212"/>
      <c r="P419" s="4"/>
      <c r="Q419" s="4"/>
      <c r="R419" s="4"/>
      <c r="S419" s="1"/>
    </row>
    <row r="420" spans="1:19" x14ac:dyDescent="0.25">
      <c r="A420" s="7"/>
      <c r="B420" s="1"/>
      <c r="C420" s="1"/>
      <c r="D420" s="1"/>
      <c r="E420" s="1"/>
      <c r="F420" s="2"/>
      <c r="G420" s="1"/>
      <c r="H420" s="3"/>
      <c r="I420" s="111"/>
      <c r="J420" s="1"/>
      <c r="K420" s="4"/>
      <c r="L420" s="1"/>
      <c r="M420" s="1"/>
      <c r="N420" s="211"/>
      <c r="O420" s="212"/>
      <c r="P420" s="4"/>
      <c r="Q420" s="4"/>
      <c r="R420" s="4"/>
      <c r="S420" s="1"/>
    </row>
    <row r="421" spans="1:19" x14ac:dyDescent="0.25">
      <c r="A421" s="7"/>
      <c r="B421" s="1"/>
      <c r="C421" s="1"/>
      <c r="D421" s="1"/>
      <c r="E421" s="1"/>
      <c r="F421" s="2"/>
      <c r="G421" s="1"/>
      <c r="H421" s="3"/>
      <c r="I421" s="111"/>
      <c r="J421" s="1"/>
      <c r="K421" s="4"/>
      <c r="L421" s="1"/>
      <c r="M421" s="1"/>
      <c r="N421" s="211"/>
      <c r="O421" s="212"/>
      <c r="P421" s="4"/>
      <c r="Q421" s="4"/>
      <c r="R421" s="4"/>
      <c r="S421" s="1"/>
    </row>
    <row r="422" spans="1:19" x14ac:dyDescent="0.25">
      <c r="A422" s="7"/>
      <c r="B422" s="1"/>
      <c r="C422" s="1"/>
      <c r="D422" s="1"/>
      <c r="E422" s="1"/>
      <c r="F422" s="2"/>
      <c r="G422" s="1"/>
      <c r="H422" s="3"/>
      <c r="I422" s="111"/>
      <c r="J422" s="1"/>
      <c r="K422" s="4"/>
      <c r="L422" s="1"/>
      <c r="M422" s="1"/>
      <c r="N422" s="211"/>
      <c r="O422" s="212"/>
      <c r="P422" s="4"/>
      <c r="Q422" s="4"/>
      <c r="R422" s="4"/>
      <c r="S422" s="1"/>
    </row>
    <row r="423" spans="1:19" x14ac:dyDescent="0.25">
      <c r="A423" s="7"/>
      <c r="B423" s="1"/>
      <c r="C423" s="1"/>
      <c r="D423" s="1"/>
      <c r="E423" s="1"/>
      <c r="F423" s="2"/>
      <c r="G423" s="1"/>
      <c r="H423" s="3"/>
      <c r="I423" s="111"/>
      <c r="J423" s="1"/>
      <c r="K423" s="4"/>
      <c r="L423" s="1"/>
      <c r="M423" s="1"/>
      <c r="N423" s="211"/>
      <c r="O423" s="212"/>
      <c r="P423" s="4"/>
      <c r="Q423" s="4"/>
      <c r="R423" s="4"/>
      <c r="S423" s="1"/>
    </row>
    <row r="424" spans="1:19" x14ac:dyDescent="0.25">
      <c r="A424" s="7"/>
      <c r="B424" s="1"/>
      <c r="C424" s="1"/>
      <c r="D424" s="1"/>
      <c r="E424" s="1"/>
      <c r="F424" s="2"/>
      <c r="G424" s="1"/>
      <c r="H424" s="3"/>
      <c r="I424" s="111"/>
      <c r="J424" s="1"/>
      <c r="K424" s="4"/>
      <c r="L424" s="1"/>
      <c r="M424" s="1"/>
      <c r="N424" s="211"/>
      <c r="O424" s="212"/>
      <c r="P424" s="4"/>
      <c r="Q424" s="4"/>
      <c r="R424" s="4"/>
      <c r="S424" s="1"/>
    </row>
    <row r="425" spans="1:19" x14ac:dyDescent="0.25">
      <c r="A425" s="7"/>
      <c r="B425" s="1"/>
      <c r="C425" s="1"/>
      <c r="D425" s="1"/>
      <c r="E425" s="1"/>
      <c r="F425" s="2"/>
      <c r="G425" s="1"/>
      <c r="H425" s="3"/>
      <c r="I425" s="111"/>
      <c r="J425" s="1"/>
      <c r="K425" s="4"/>
      <c r="L425" s="1"/>
      <c r="M425" s="1"/>
      <c r="N425" s="211"/>
      <c r="O425" s="212"/>
      <c r="P425" s="4"/>
      <c r="Q425" s="4"/>
      <c r="R425" s="4"/>
      <c r="S425" s="1"/>
    </row>
    <row r="426" spans="1:19" x14ac:dyDescent="0.25">
      <c r="A426" s="7"/>
      <c r="B426" s="1"/>
      <c r="C426" s="1"/>
      <c r="D426" s="1"/>
      <c r="E426" s="1"/>
      <c r="F426" s="2"/>
      <c r="G426" s="1"/>
      <c r="H426" s="3"/>
      <c r="I426" s="111"/>
      <c r="J426" s="1"/>
      <c r="K426" s="4"/>
      <c r="L426" s="1"/>
      <c r="M426" s="1"/>
      <c r="N426" s="211"/>
      <c r="O426" s="212"/>
      <c r="P426" s="4"/>
      <c r="Q426" s="4"/>
      <c r="R426" s="4"/>
      <c r="S426" s="1"/>
    </row>
    <row r="427" spans="1:19" x14ac:dyDescent="0.25">
      <c r="A427" s="7"/>
      <c r="B427" s="1"/>
      <c r="C427" s="1"/>
      <c r="D427" s="1"/>
      <c r="E427" s="1"/>
      <c r="F427" s="2"/>
      <c r="G427" s="1"/>
      <c r="H427" s="3"/>
      <c r="I427" s="111"/>
      <c r="J427" s="1"/>
      <c r="K427" s="4"/>
      <c r="L427" s="1"/>
      <c r="M427" s="1"/>
      <c r="N427" s="211"/>
      <c r="O427" s="212"/>
      <c r="P427" s="4"/>
      <c r="Q427" s="4"/>
      <c r="R427" s="4"/>
      <c r="S427" s="1"/>
    </row>
    <row r="428" spans="1:19" x14ac:dyDescent="0.25">
      <c r="A428" s="7"/>
      <c r="B428" s="1"/>
      <c r="C428" s="1"/>
      <c r="D428" s="1"/>
      <c r="E428" s="1"/>
      <c r="F428" s="2"/>
      <c r="G428" s="1"/>
      <c r="H428" s="3"/>
      <c r="I428" s="111"/>
      <c r="J428" s="1"/>
      <c r="K428" s="4"/>
      <c r="L428" s="1"/>
      <c r="M428" s="1"/>
      <c r="N428" s="211"/>
      <c r="O428" s="212"/>
      <c r="P428" s="4"/>
      <c r="Q428" s="4"/>
      <c r="R428" s="4"/>
      <c r="S428" s="1"/>
    </row>
    <row r="429" spans="1:19" x14ac:dyDescent="0.25">
      <c r="A429" s="7"/>
      <c r="B429" s="1"/>
      <c r="C429" s="1"/>
      <c r="D429" s="1"/>
      <c r="E429" s="1"/>
      <c r="F429" s="2"/>
      <c r="G429" s="1"/>
      <c r="H429" s="3"/>
      <c r="I429" s="111"/>
      <c r="J429" s="1"/>
      <c r="K429" s="4"/>
      <c r="L429" s="1"/>
      <c r="M429" s="1"/>
      <c r="N429" s="211"/>
      <c r="O429" s="212"/>
      <c r="P429" s="4"/>
      <c r="Q429" s="4"/>
      <c r="R429" s="4"/>
      <c r="S429" s="1"/>
    </row>
    <row r="430" spans="1:19" x14ac:dyDescent="0.25">
      <c r="A430" s="1"/>
      <c r="B430" s="1"/>
      <c r="C430" s="1" t="s">
        <v>30</v>
      </c>
      <c r="D430" s="2"/>
      <c r="E430" s="1"/>
      <c r="F430" s="2"/>
      <c r="G430" s="1"/>
      <c r="H430" s="3"/>
      <c r="I430" s="111"/>
      <c r="J430" s="1"/>
      <c r="K430" s="4"/>
      <c r="L430" s="1"/>
      <c r="M430" s="1"/>
      <c r="N430" s="211"/>
      <c r="O430" s="212"/>
      <c r="P430" s="4"/>
      <c r="Q430" s="4"/>
      <c r="R430" s="4"/>
      <c r="S430" s="1"/>
    </row>
    <row r="431" spans="1:19" x14ac:dyDescent="0.25">
      <c r="A431" s="1"/>
      <c r="B431" s="1"/>
      <c r="C431" s="1"/>
      <c r="D431" s="2"/>
      <c r="E431" s="1"/>
      <c r="F431" s="2"/>
      <c r="G431" s="1"/>
      <c r="H431" s="3"/>
      <c r="I431" s="111"/>
      <c r="J431" s="1"/>
      <c r="K431" s="4"/>
      <c r="L431" s="1"/>
      <c r="M431" s="1"/>
      <c r="N431" s="211"/>
      <c r="O431" s="212"/>
      <c r="P431" s="4"/>
      <c r="Q431" s="4"/>
      <c r="R431" s="4"/>
      <c r="S431" s="1"/>
    </row>
    <row r="432" spans="1:19" x14ac:dyDescent="0.25">
      <c r="A432" s="1"/>
      <c r="B432" s="1"/>
      <c r="C432" s="1"/>
      <c r="D432" s="2"/>
      <c r="E432" s="1"/>
      <c r="F432" s="2"/>
      <c r="G432" s="1"/>
      <c r="H432" s="3"/>
      <c r="I432" s="111"/>
      <c r="J432" s="1"/>
      <c r="K432" s="4"/>
      <c r="L432" s="1"/>
      <c r="M432" s="1"/>
      <c r="N432" s="211"/>
      <c r="O432" s="212"/>
      <c r="P432" s="4"/>
      <c r="Q432" s="4"/>
      <c r="R432" s="4"/>
      <c r="S432" s="1"/>
    </row>
    <row r="433" spans="1:19" x14ac:dyDescent="0.25">
      <c r="A433" s="1"/>
      <c r="B433" s="1"/>
      <c r="C433" s="1"/>
      <c r="D433" s="2"/>
      <c r="E433" s="1"/>
      <c r="F433" s="2"/>
      <c r="G433" s="1"/>
      <c r="H433" s="3"/>
      <c r="I433" s="111"/>
      <c r="J433" s="1"/>
      <c r="K433" s="4"/>
      <c r="L433" s="1"/>
      <c r="M433" s="1"/>
      <c r="N433" s="211"/>
      <c r="O433" s="212"/>
      <c r="P433" s="4"/>
      <c r="Q433" s="4"/>
      <c r="R433" s="4"/>
      <c r="S433" s="1"/>
    </row>
    <row r="434" spans="1:19" x14ac:dyDescent="0.25">
      <c r="A434" s="1"/>
      <c r="B434" s="413" t="s">
        <v>0</v>
      </c>
      <c r="C434" s="413"/>
      <c r="D434" s="413"/>
      <c r="E434" s="380" t="s">
        <v>61</v>
      </c>
      <c r="F434" s="380"/>
      <c r="G434" s="380"/>
      <c r="H434" s="380"/>
      <c r="I434" s="380"/>
      <c r="J434" s="380"/>
      <c r="K434" s="5"/>
      <c r="L434" s="6"/>
      <c r="M434" s="6"/>
      <c r="N434" s="213"/>
      <c r="O434" s="212"/>
      <c r="P434" s="4"/>
      <c r="Q434" s="4"/>
      <c r="R434" s="4"/>
      <c r="S434" s="1"/>
    </row>
    <row r="435" spans="1:19" x14ac:dyDescent="0.25">
      <c r="A435" s="1"/>
      <c r="C435" s="214"/>
      <c r="D435" s="214" t="s">
        <v>1</v>
      </c>
      <c r="E435" s="414" t="s">
        <v>223</v>
      </c>
      <c r="F435" s="414"/>
      <c r="G435" s="414"/>
      <c r="H435" s="414"/>
      <c r="I435" s="414"/>
      <c r="J435" s="414"/>
      <c r="K435" s="5"/>
      <c r="L435" s="6"/>
      <c r="M435" s="6"/>
      <c r="N435" s="213"/>
      <c r="O435" s="212"/>
      <c r="P435" s="4"/>
      <c r="Q435" s="4"/>
      <c r="R435" s="4"/>
      <c r="S435" s="1"/>
    </row>
    <row r="436" spans="1:19" x14ac:dyDescent="0.25">
      <c r="A436" s="7"/>
      <c r="C436" s="118"/>
      <c r="D436" s="118" t="s">
        <v>2</v>
      </c>
      <c r="E436" s="415" t="s">
        <v>59</v>
      </c>
      <c r="F436" s="415"/>
      <c r="G436" s="8"/>
      <c r="H436" s="9"/>
      <c r="I436" s="215"/>
      <c r="J436" s="11"/>
      <c r="K436" s="4"/>
      <c r="L436" s="6"/>
      <c r="M436" s="6"/>
      <c r="N436" s="213"/>
      <c r="O436" s="212"/>
      <c r="P436" s="4"/>
      <c r="Q436" s="4"/>
      <c r="R436" s="4"/>
      <c r="S436" s="1"/>
    </row>
    <row r="437" spans="1:19" ht="15.75" thickBot="1" x14ac:dyDescent="0.3">
      <c r="A437" s="7"/>
      <c r="B437" s="68"/>
      <c r="C437" s="68"/>
      <c r="D437" s="68"/>
      <c r="E437" s="171"/>
      <c r="F437" s="171"/>
      <c r="G437" s="13"/>
      <c r="H437" s="14"/>
      <c r="I437" s="248"/>
      <c r="J437" s="16"/>
      <c r="K437" s="4"/>
      <c r="L437" s="6"/>
      <c r="M437" s="6"/>
      <c r="N437" s="213"/>
      <c r="O437" s="212"/>
      <c r="P437" s="4"/>
      <c r="Q437" s="4"/>
      <c r="R437" s="4"/>
      <c r="S437" s="1"/>
    </row>
    <row r="438" spans="1:19" x14ac:dyDescent="0.25">
      <c r="A438" s="5"/>
      <c r="B438" s="416" t="s">
        <v>186</v>
      </c>
      <c r="C438" s="400" t="s">
        <v>4</v>
      </c>
      <c r="D438" s="402"/>
      <c r="E438" s="418" t="s">
        <v>187</v>
      </c>
      <c r="F438" s="418" t="s">
        <v>188</v>
      </c>
      <c r="G438" s="418" t="s">
        <v>5</v>
      </c>
      <c r="H438" s="419" t="s">
        <v>63</v>
      </c>
      <c r="I438" s="400" t="s">
        <v>6</v>
      </c>
      <c r="J438" s="401"/>
      <c r="K438" s="401"/>
      <c r="L438" s="401"/>
      <c r="M438" s="402"/>
      <c r="N438" s="403" t="s">
        <v>7</v>
      </c>
      <c r="O438" s="404"/>
      <c r="P438" s="403" t="s">
        <v>8</v>
      </c>
      <c r="Q438" s="404"/>
      <c r="R438" s="403" t="s">
        <v>9</v>
      </c>
      <c r="S438" s="405"/>
    </row>
    <row r="439" spans="1:19" x14ac:dyDescent="0.25">
      <c r="A439" s="5"/>
      <c r="B439" s="417"/>
      <c r="C439" s="378" t="s">
        <v>10</v>
      </c>
      <c r="D439" s="378" t="s">
        <v>11</v>
      </c>
      <c r="E439" s="408"/>
      <c r="F439" s="408"/>
      <c r="G439" s="408"/>
      <c r="H439" s="420"/>
      <c r="I439" s="409" t="s">
        <v>12</v>
      </c>
      <c r="J439" s="410"/>
      <c r="K439" s="409" t="s">
        <v>13</v>
      </c>
      <c r="L439" s="411"/>
      <c r="M439" s="410"/>
      <c r="N439" s="406" t="s">
        <v>14</v>
      </c>
      <c r="O439" s="412"/>
      <c r="P439" s="406" t="s">
        <v>14</v>
      </c>
      <c r="Q439" s="412"/>
      <c r="R439" s="406"/>
      <c r="S439" s="407"/>
    </row>
    <row r="440" spans="1:19" ht="23.25" thickBot="1" x14ac:dyDescent="0.3">
      <c r="A440" s="18"/>
      <c r="B440" s="417"/>
      <c r="C440" s="408"/>
      <c r="D440" s="408"/>
      <c r="E440" s="408"/>
      <c r="F440" s="408"/>
      <c r="G440" s="408"/>
      <c r="H440" s="420"/>
      <c r="I440" s="43" t="s">
        <v>15</v>
      </c>
      <c r="J440" s="20" t="s">
        <v>16</v>
      </c>
      <c r="K440" s="20" t="s">
        <v>189</v>
      </c>
      <c r="L440" s="20" t="s">
        <v>15</v>
      </c>
      <c r="M440" s="225" t="s">
        <v>17</v>
      </c>
      <c r="N440" s="226" t="s">
        <v>18</v>
      </c>
      <c r="O440" s="20" t="s">
        <v>17</v>
      </c>
      <c r="P440" s="20" t="s">
        <v>19</v>
      </c>
      <c r="Q440" s="20" t="s">
        <v>17</v>
      </c>
      <c r="R440" s="227" t="s">
        <v>20</v>
      </c>
      <c r="S440" s="228" t="s">
        <v>21</v>
      </c>
    </row>
    <row r="441" spans="1:19" ht="123.75" x14ac:dyDescent="0.25">
      <c r="A441" s="7"/>
      <c r="B441" s="251">
        <v>169951030</v>
      </c>
      <c r="C441" s="155">
        <v>408009</v>
      </c>
      <c r="D441" s="151" t="s">
        <v>241</v>
      </c>
      <c r="E441" s="151" t="s">
        <v>242</v>
      </c>
      <c r="F441" s="151" t="s">
        <v>243</v>
      </c>
      <c r="G441" s="151" t="s">
        <v>240</v>
      </c>
      <c r="H441" s="22">
        <v>253875.07</v>
      </c>
      <c r="I441" s="22">
        <v>48212.52</v>
      </c>
      <c r="J441" s="22">
        <f>76162.52+129500.03+48212.52</f>
        <v>253875.06999999998</v>
      </c>
      <c r="K441" s="151" t="s">
        <v>23</v>
      </c>
      <c r="L441" s="151">
        <v>0</v>
      </c>
      <c r="M441" s="277">
        <v>0</v>
      </c>
      <c r="N441" s="252">
        <f>I441*100/H441</f>
        <v>18.990647644134572</v>
      </c>
      <c r="O441" s="252">
        <f>J441*100/H441</f>
        <v>99.999999999999986</v>
      </c>
      <c r="P441" s="151">
        <v>10</v>
      </c>
      <c r="Q441" s="151">
        <v>100</v>
      </c>
      <c r="R441" s="151"/>
      <c r="S441" s="254" t="s">
        <v>24</v>
      </c>
    </row>
    <row r="442" spans="1:19" ht="202.5" x14ac:dyDescent="0.25">
      <c r="A442" s="7"/>
      <c r="B442" s="255">
        <v>169951046</v>
      </c>
      <c r="C442" s="162">
        <v>408010</v>
      </c>
      <c r="D442" s="134" t="s">
        <v>244</v>
      </c>
      <c r="E442" s="134" t="s">
        <v>245</v>
      </c>
      <c r="F442" s="287" t="s">
        <v>246</v>
      </c>
      <c r="G442" s="134" t="s">
        <v>247</v>
      </c>
      <c r="H442" s="26">
        <v>322750.05</v>
      </c>
      <c r="I442" s="26">
        <v>0</v>
      </c>
      <c r="J442" s="26">
        <f>161373.02+161377.03</f>
        <v>322750.05</v>
      </c>
      <c r="K442" s="134" t="s">
        <v>23</v>
      </c>
      <c r="L442" s="134">
        <v>0</v>
      </c>
      <c r="M442" s="278">
        <v>0</v>
      </c>
      <c r="N442" s="203">
        <v>50</v>
      </c>
      <c r="O442" s="134">
        <v>50</v>
      </c>
      <c r="P442" s="134">
        <v>20</v>
      </c>
      <c r="Q442" s="134">
        <v>100</v>
      </c>
      <c r="R442" s="134"/>
      <c r="S442" s="204" t="s">
        <v>24</v>
      </c>
    </row>
    <row r="443" spans="1:19" ht="112.5" x14ac:dyDescent="0.25">
      <c r="A443" s="7"/>
      <c r="B443" s="255">
        <v>169951051</v>
      </c>
      <c r="C443" s="162">
        <v>408011</v>
      </c>
      <c r="D443" s="134" t="s">
        <v>248</v>
      </c>
      <c r="E443" s="134" t="s">
        <v>114</v>
      </c>
      <c r="F443" s="134" t="s">
        <v>249</v>
      </c>
      <c r="G443" s="134" t="s">
        <v>250</v>
      </c>
      <c r="H443" s="26">
        <v>481000.08</v>
      </c>
      <c r="I443" s="26">
        <v>337700.08</v>
      </c>
      <c r="J443" s="26">
        <f>143300+337700.08</f>
        <v>481000.08</v>
      </c>
      <c r="K443" s="134" t="s">
        <v>23</v>
      </c>
      <c r="L443" s="134">
        <v>0</v>
      </c>
      <c r="M443" s="278">
        <v>0</v>
      </c>
      <c r="N443" s="203">
        <f>I443*100/H443</f>
        <v>70.20790516292638</v>
      </c>
      <c r="O443" s="203">
        <f>J443*100/H443</f>
        <v>100</v>
      </c>
      <c r="P443" s="134">
        <v>0</v>
      </c>
      <c r="Q443" s="134">
        <v>0</v>
      </c>
      <c r="R443" s="134"/>
      <c r="S443" s="204" t="s">
        <v>24</v>
      </c>
    </row>
    <row r="444" spans="1:19" ht="90.75" thickBot="1" x14ac:dyDescent="0.3">
      <c r="A444" s="7"/>
      <c r="B444" s="257">
        <v>169951056</v>
      </c>
      <c r="C444" s="284">
        <v>408012</v>
      </c>
      <c r="D444" s="140" t="s">
        <v>251</v>
      </c>
      <c r="E444" s="140" t="s">
        <v>213</v>
      </c>
      <c r="F444" s="140" t="s">
        <v>214</v>
      </c>
      <c r="G444" s="140" t="s">
        <v>252</v>
      </c>
      <c r="H444" s="30">
        <v>185000.05</v>
      </c>
      <c r="I444" s="30">
        <v>29095.17</v>
      </c>
      <c r="J444" s="30">
        <f>55500+29095.17</f>
        <v>84595.17</v>
      </c>
      <c r="K444" s="140" t="s">
        <v>23</v>
      </c>
      <c r="L444" s="140">
        <v>0</v>
      </c>
      <c r="M444" s="279">
        <v>0</v>
      </c>
      <c r="N444" s="258">
        <f>I444*100/H444</f>
        <v>15.727114668347388</v>
      </c>
      <c r="O444" s="258">
        <f>J444*100/H444</f>
        <v>45.727106560241474</v>
      </c>
      <c r="P444" s="140">
        <v>0</v>
      </c>
      <c r="Q444" s="140">
        <v>0</v>
      </c>
      <c r="R444" s="140"/>
      <c r="S444" s="260" t="s">
        <v>24</v>
      </c>
    </row>
    <row r="445" spans="1:19" x14ac:dyDescent="0.25">
      <c r="A445" s="7"/>
      <c r="B445" s="144"/>
      <c r="C445" s="288"/>
      <c r="D445" s="144"/>
      <c r="E445" s="144"/>
      <c r="F445" s="144"/>
      <c r="G445" s="144"/>
      <c r="H445" s="52"/>
      <c r="I445" s="52"/>
      <c r="J445" s="52"/>
      <c r="K445" s="144"/>
      <c r="L445" s="144"/>
      <c r="M445" s="280"/>
      <c r="N445" s="261"/>
      <c r="O445" s="261"/>
      <c r="P445" s="144"/>
      <c r="Q445" s="144"/>
      <c r="R445" s="144"/>
      <c r="S445" s="144"/>
    </row>
    <row r="446" spans="1:19" x14ac:dyDescent="0.25">
      <c r="A446" s="7"/>
      <c r="B446" s="144"/>
      <c r="C446" s="288"/>
      <c r="D446" s="144"/>
      <c r="E446" s="144"/>
      <c r="F446" s="144"/>
      <c r="G446" s="144"/>
      <c r="H446" s="52"/>
      <c r="I446" s="52"/>
      <c r="J446" s="52"/>
      <c r="K446" s="144"/>
      <c r="L446" s="144"/>
      <c r="M446" s="280"/>
      <c r="N446" s="261"/>
      <c r="O446" s="261"/>
      <c r="P446" s="144"/>
      <c r="Q446" s="144"/>
      <c r="R446" s="144"/>
      <c r="S446" s="144"/>
    </row>
    <row r="447" spans="1:19" x14ac:dyDescent="0.25">
      <c r="A447" s="7"/>
      <c r="B447" s="1"/>
      <c r="C447" s="1"/>
      <c r="D447" s="1"/>
      <c r="E447" s="1"/>
      <c r="F447" s="2"/>
      <c r="G447" s="1"/>
      <c r="H447" s="3"/>
      <c r="I447" s="111"/>
      <c r="J447" s="1"/>
      <c r="K447" s="4"/>
      <c r="L447" s="1"/>
      <c r="M447" s="1"/>
      <c r="N447" s="211"/>
      <c r="O447" s="212"/>
      <c r="P447" s="4"/>
      <c r="Q447" s="4"/>
      <c r="R447" s="4"/>
      <c r="S447" s="1"/>
    </row>
    <row r="448" spans="1:19" x14ac:dyDescent="0.25">
      <c r="A448" s="7"/>
      <c r="B448" s="1"/>
      <c r="C448" s="1"/>
      <c r="D448" s="1"/>
      <c r="E448" s="1"/>
      <c r="F448" s="2"/>
      <c r="G448" s="1"/>
      <c r="H448" s="3"/>
      <c r="I448" s="111"/>
      <c r="J448" s="1"/>
      <c r="K448" s="4"/>
      <c r="L448" s="1"/>
      <c r="M448" s="1"/>
      <c r="N448" s="211"/>
      <c r="O448" s="212"/>
      <c r="P448" s="4"/>
      <c r="Q448" s="4"/>
      <c r="R448" s="4"/>
      <c r="S448" s="1"/>
    </row>
    <row r="449" spans="1:19" x14ac:dyDescent="0.25">
      <c r="A449" s="7"/>
      <c r="B449" s="1"/>
      <c r="C449" s="1"/>
      <c r="D449" s="1"/>
      <c r="E449" s="1"/>
      <c r="F449" s="2"/>
      <c r="G449" s="1"/>
      <c r="H449" s="3"/>
      <c r="I449" s="111"/>
      <c r="J449" s="1"/>
      <c r="K449" s="4"/>
      <c r="L449" s="1"/>
      <c r="M449" s="1"/>
      <c r="N449" s="211"/>
      <c r="O449" s="212"/>
      <c r="P449" s="4"/>
      <c r="Q449" s="4"/>
      <c r="R449" s="4"/>
      <c r="S449" s="1"/>
    </row>
    <row r="450" spans="1:19" x14ac:dyDescent="0.25">
      <c r="A450" s="7"/>
      <c r="B450" s="1"/>
      <c r="C450" s="1"/>
      <c r="D450" s="1"/>
      <c r="E450" s="1"/>
      <c r="F450" s="2"/>
      <c r="G450" s="1"/>
      <c r="H450" s="3"/>
      <c r="I450" s="111"/>
      <c r="J450" s="1"/>
      <c r="K450" s="4"/>
      <c r="L450" s="1"/>
      <c r="M450" s="1"/>
      <c r="N450" s="211"/>
      <c r="O450" s="212"/>
      <c r="P450" s="4"/>
      <c r="Q450" s="4"/>
      <c r="R450" s="4"/>
      <c r="S450" s="1"/>
    </row>
    <row r="451" spans="1:19" x14ac:dyDescent="0.25">
      <c r="A451" s="7"/>
      <c r="B451" s="1"/>
      <c r="C451" s="1"/>
      <c r="D451" s="1"/>
      <c r="E451" s="1"/>
      <c r="F451" s="2"/>
      <c r="G451" s="1"/>
      <c r="H451" s="3"/>
      <c r="I451" s="111"/>
      <c r="J451" s="1"/>
      <c r="K451" s="4"/>
      <c r="L451" s="1"/>
      <c r="M451" s="1"/>
      <c r="N451" s="211"/>
      <c r="O451" s="212"/>
      <c r="P451" s="4"/>
      <c r="Q451" s="4"/>
      <c r="R451" s="4"/>
      <c r="S451" s="1"/>
    </row>
    <row r="452" spans="1:19" x14ac:dyDescent="0.25">
      <c r="A452" s="7"/>
      <c r="B452" s="1"/>
      <c r="C452" s="1"/>
      <c r="D452" s="1"/>
      <c r="E452" s="1"/>
      <c r="F452" s="2"/>
      <c r="G452" s="1"/>
      <c r="H452" s="3"/>
      <c r="I452" s="111"/>
      <c r="J452" s="1"/>
      <c r="K452" s="4"/>
      <c r="L452" s="1"/>
      <c r="M452" s="1"/>
      <c r="N452" s="211"/>
      <c r="O452" s="212"/>
      <c r="P452" s="4"/>
      <c r="Q452" s="4"/>
      <c r="R452" s="4"/>
      <c r="S452" s="1"/>
    </row>
    <row r="453" spans="1:19" x14ac:dyDescent="0.25">
      <c r="A453" s="7"/>
      <c r="B453" s="1"/>
      <c r="C453" s="1"/>
      <c r="D453" s="1"/>
      <c r="E453" s="1"/>
      <c r="F453" s="2"/>
      <c r="G453" s="1"/>
      <c r="H453" s="3"/>
      <c r="I453" s="111"/>
      <c r="J453" s="1"/>
      <c r="K453" s="4"/>
      <c r="L453" s="1"/>
      <c r="M453" s="1"/>
      <c r="N453" s="211"/>
      <c r="O453" s="212"/>
      <c r="P453" s="4"/>
      <c r="Q453" s="4"/>
      <c r="R453" s="4"/>
      <c r="S453" s="1"/>
    </row>
    <row r="454" spans="1:19" x14ac:dyDescent="0.25">
      <c r="A454" s="7"/>
      <c r="B454" s="1"/>
      <c r="C454" s="1" t="s">
        <v>30</v>
      </c>
      <c r="D454" s="2"/>
      <c r="E454" s="1"/>
      <c r="F454" s="2"/>
      <c r="G454" s="1"/>
      <c r="H454" s="3"/>
      <c r="I454" s="111"/>
      <c r="J454" s="1"/>
      <c r="K454" s="4"/>
      <c r="L454" s="1"/>
      <c r="M454" s="1"/>
      <c r="N454" s="211"/>
      <c r="O454" s="212"/>
      <c r="P454" s="4"/>
      <c r="Q454" s="4"/>
      <c r="R454" s="4"/>
      <c r="S454" s="1"/>
    </row>
    <row r="455" spans="1:19" x14ac:dyDescent="0.25">
      <c r="A455" s="7"/>
      <c r="B455" s="1"/>
      <c r="C455" s="1"/>
      <c r="D455" s="2"/>
      <c r="E455" s="1"/>
      <c r="F455" s="2"/>
      <c r="G455" s="1"/>
      <c r="H455" s="3"/>
      <c r="I455" s="111"/>
      <c r="J455" s="1"/>
      <c r="K455" s="4"/>
      <c r="L455" s="1"/>
      <c r="M455" s="1"/>
      <c r="N455" s="211"/>
      <c r="O455" s="212"/>
      <c r="P455" s="4"/>
      <c r="Q455" s="4"/>
      <c r="R455" s="4"/>
      <c r="S455" s="1"/>
    </row>
    <row r="456" spans="1:19" x14ac:dyDescent="0.25">
      <c r="A456" s="7"/>
      <c r="B456" s="1"/>
      <c r="C456" s="1"/>
      <c r="D456" s="2"/>
      <c r="E456" s="1"/>
      <c r="F456" s="2"/>
      <c r="G456" s="1"/>
      <c r="H456" s="3"/>
      <c r="I456" s="111"/>
      <c r="J456" s="1"/>
      <c r="K456" s="4"/>
      <c r="L456" s="1"/>
      <c r="M456" s="1"/>
      <c r="N456" s="211"/>
      <c r="O456" s="212"/>
      <c r="P456" s="4"/>
      <c r="Q456" s="4"/>
      <c r="R456" s="4"/>
      <c r="S456" s="1"/>
    </row>
    <row r="457" spans="1:19" x14ac:dyDescent="0.25">
      <c r="A457" s="7"/>
      <c r="B457" s="1"/>
      <c r="C457" s="1"/>
      <c r="D457" s="2"/>
      <c r="E457" s="1"/>
      <c r="F457" s="2"/>
      <c r="G457" s="1"/>
      <c r="H457" s="3"/>
      <c r="I457" s="111"/>
      <c r="J457" s="1"/>
      <c r="K457" s="4"/>
      <c r="L457" s="1"/>
      <c r="M457" s="1"/>
      <c r="N457" s="211"/>
      <c r="O457" s="212"/>
      <c r="P457" s="4"/>
      <c r="Q457" s="4"/>
      <c r="R457" s="4"/>
      <c r="S457" s="1"/>
    </row>
    <row r="458" spans="1:19" x14ac:dyDescent="0.25">
      <c r="A458" s="7"/>
      <c r="B458" s="1"/>
      <c r="C458" s="1"/>
      <c r="D458" s="2"/>
      <c r="E458" s="1"/>
      <c r="F458" s="2"/>
      <c r="G458" s="1"/>
      <c r="H458" s="3"/>
      <c r="I458" s="111"/>
      <c r="J458" s="1"/>
      <c r="K458" s="4"/>
      <c r="L458" s="1"/>
      <c r="M458" s="1"/>
      <c r="N458" s="211"/>
      <c r="O458" s="212"/>
      <c r="P458" s="4"/>
      <c r="Q458" s="4"/>
      <c r="R458" s="4"/>
      <c r="S458" s="1"/>
    </row>
    <row r="459" spans="1:19" x14ac:dyDescent="0.25">
      <c r="A459" s="7"/>
      <c r="B459" s="413" t="s">
        <v>0</v>
      </c>
      <c r="C459" s="413"/>
      <c r="D459" s="413"/>
      <c r="E459" s="380" t="s">
        <v>61</v>
      </c>
      <c r="F459" s="380"/>
      <c r="G459" s="380"/>
      <c r="H459" s="380"/>
      <c r="I459" s="380"/>
      <c r="J459" s="380"/>
      <c r="K459" s="5"/>
      <c r="L459" s="6"/>
      <c r="M459" s="6"/>
      <c r="N459" s="213"/>
      <c r="O459" s="212"/>
      <c r="P459" s="4"/>
      <c r="Q459" s="4"/>
      <c r="R459" s="4"/>
      <c r="S459" s="1"/>
    </row>
    <row r="460" spans="1:19" x14ac:dyDescent="0.25">
      <c r="A460" s="7"/>
      <c r="C460" s="214"/>
      <c r="D460" s="214" t="s">
        <v>1</v>
      </c>
      <c r="E460" s="414" t="s">
        <v>223</v>
      </c>
      <c r="F460" s="414"/>
      <c r="G460" s="414"/>
      <c r="H460" s="414"/>
      <c r="I460" s="414"/>
      <c r="J460" s="414"/>
      <c r="K460" s="5"/>
      <c r="L460" s="6"/>
      <c r="M460" s="6"/>
      <c r="N460" s="213"/>
      <c r="O460" s="212"/>
      <c r="P460" s="4"/>
      <c r="Q460" s="4"/>
      <c r="R460" s="4"/>
      <c r="S460" s="1"/>
    </row>
    <row r="461" spans="1:19" x14ac:dyDescent="0.25">
      <c r="A461" s="7"/>
      <c r="C461" s="118"/>
      <c r="D461" s="118" t="s">
        <v>2</v>
      </c>
      <c r="E461" s="415" t="s">
        <v>59</v>
      </c>
      <c r="F461" s="415"/>
      <c r="G461" s="8"/>
      <c r="H461" s="9"/>
      <c r="I461" s="215"/>
      <c r="J461" s="11"/>
      <c r="K461" s="4"/>
      <c r="L461" s="6"/>
      <c r="M461" s="6"/>
      <c r="N461" s="213"/>
      <c r="O461" s="212"/>
      <c r="P461" s="4"/>
      <c r="Q461" s="4"/>
      <c r="R461" s="4"/>
      <c r="S461" s="1"/>
    </row>
    <row r="462" spans="1:19" ht="15.75" thickBot="1" x14ac:dyDescent="0.3">
      <c r="A462" s="7"/>
      <c r="C462" s="118"/>
      <c r="D462" s="118"/>
      <c r="E462" s="171"/>
      <c r="F462" s="171"/>
      <c r="G462" s="13"/>
      <c r="H462" s="14"/>
      <c r="I462" s="248"/>
      <c r="J462" s="16"/>
      <c r="K462" s="4"/>
      <c r="L462" s="6"/>
      <c r="M462" s="6"/>
      <c r="N462" s="213"/>
      <c r="O462" s="212"/>
      <c r="P462" s="4"/>
      <c r="Q462" s="4"/>
      <c r="R462" s="4"/>
      <c r="S462" s="1"/>
    </row>
    <row r="463" spans="1:19" x14ac:dyDescent="0.25">
      <c r="A463" s="7"/>
      <c r="B463" s="416" t="s">
        <v>186</v>
      </c>
      <c r="C463" s="400" t="s">
        <v>4</v>
      </c>
      <c r="D463" s="402"/>
      <c r="E463" s="418" t="s">
        <v>187</v>
      </c>
      <c r="F463" s="418" t="s">
        <v>188</v>
      </c>
      <c r="G463" s="418" t="s">
        <v>5</v>
      </c>
      <c r="H463" s="419" t="s">
        <v>63</v>
      </c>
      <c r="I463" s="400" t="s">
        <v>6</v>
      </c>
      <c r="J463" s="401"/>
      <c r="K463" s="401"/>
      <c r="L463" s="401"/>
      <c r="M463" s="402"/>
      <c r="N463" s="403" t="s">
        <v>7</v>
      </c>
      <c r="O463" s="404"/>
      <c r="P463" s="403" t="s">
        <v>8</v>
      </c>
      <c r="Q463" s="404"/>
      <c r="R463" s="403" t="s">
        <v>9</v>
      </c>
      <c r="S463" s="405"/>
    </row>
    <row r="464" spans="1:19" x14ac:dyDescent="0.25">
      <c r="A464" s="7"/>
      <c r="B464" s="417"/>
      <c r="C464" s="378" t="s">
        <v>10</v>
      </c>
      <c r="D464" s="378" t="s">
        <v>11</v>
      </c>
      <c r="E464" s="408"/>
      <c r="F464" s="408"/>
      <c r="G464" s="408"/>
      <c r="H464" s="420"/>
      <c r="I464" s="409" t="s">
        <v>12</v>
      </c>
      <c r="J464" s="410"/>
      <c r="K464" s="409" t="s">
        <v>13</v>
      </c>
      <c r="L464" s="411"/>
      <c r="M464" s="410"/>
      <c r="N464" s="406" t="s">
        <v>14</v>
      </c>
      <c r="O464" s="412"/>
      <c r="P464" s="406" t="s">
        <v>14</v>
      </c>
      <c r="Q464" s="412"/>
      <c r="R464" s="406"/>
      <c r="S464" s="407"/>
    </row>
    <row r="465" spans="1:19" ht="23.25" thickBot="1" x14ac:dyDescent="0.3">
      <c r="A465" s="7"/>
      <c r="B465" s="417"/>
      <c r="C465" s="408"/>
      <c r="D465" s="408"/>
      <c r="E465" s="408"/>
      <c r="F465" s="408"/>
      <c r="G465" s="408"/>
      <c r="H465" s="420"/>
      <c r="I465" s="43" t="s">
        <v>15</v>
      </c>
      <c r="J465" s="20" t="s">
        <v>16</v>
      </c>
      <c r="K465" s="20" t="s">
        <v>189</v>
      </c>
      <c r="L465" s="20" t="s">
        <v>15</v>
      </c>
      <c r="M465" s="225" t="s">
        <v>17</v>
      </c>
      <c r="N465" s="226" t="s">
        <v>18</v>
      </c>
      <c r="O465" s="20" t="s">
        <v>17</v>
      </c>
      <c r="P465" s="20" t="s">
        <v>19</v>
      </c>
      <c r="Q465" s="20" t="s">
        <v>17</v>
      </c>
      <c r="R465" s="227" t="s">
        <v>20</v>
      </c>
      <c r="S465" s="228" t="s">
        <v>21</v>
      </c>
    </row>
    <row r="466" spans="1:19" ht="78.75" x14ac:dyDescent="0.25">
      <c r="A466" s="7"/>
      <c r="B466" s="251">
        <v>169951061</v>
      </c>
      <c r="C466" s="155">
        <v>408013</v>
      </c>
      <c r="D466" s="151" t="s">
        <v>253</v>
      </c>
      <c r="E466" s="151" t="s">
        <v>254</v>
      </c>
      <c r="F466" s="151" t="s">
        <v>23</v>
      </c>
      <c r="G466" s="151" t="s">
        <v>255</v>
      </c>
      <c r="H466" s="22">
        <v>301000</v>
      </c>
      <c r="I466" s="22">
        <v>0</v>
      </c>
      <c r="J466" s="22">
        <v>301000</v>
      </c>
      <c r="K466" s="151" t="s">
        <v>23</v>
      </c>
      <c r="L466" s="151">
        <v>0</v>
      </c>
      <c r="M466" s="277">
        <v>0</v>
      </c>
      <c r="N466" s="252">
        <v>100</v>
      </c>
      <c r="O466" s="252">
        <v>100</v>
      </c>
      <c r="P466" s="151">
        <v>100</v>
      </c>
      <c r="Q466" s="151">
        <v>100</v>
      </c>
      <c r="R466" s="151"/>
      <c r="S466" s="254" t="s">
        <v>24</v>
      </c>
    </row>
    <row r="467" spans="1:19" ht="225" x14ac:dyDescent="0.25">
      <c r="A467" s="7"/>
      <c r="B467" s="255">
        <v>169951068</v>
      </c>
      <c r="C467" s="162">
        <v>408014</v>
      </c>
      <c r="D467" s="134" t="s">
        <v>256</v>
      </c>
      <c r="E467" s="134" t="s">
        <v>257</v>
      </c>
      <c r="F467" s="135" t="s">
        <v>258</v>
      </c>
      <c r="G467" s="134" t="s">
        <v>259</v>
      </c>
      <c r="H467" s="26">
        <v>487250</v>
      </c>
      <c r="I467" s="26">
        <v>0</v>
      </c>
      <c r="J467" s="26">
        <v>146175</v>
      </c>
      <c r="K467" s="134" t="s">
        <v>23</v>
      </c>
      <c r="L467" s="134">
        <v>0</v>
      </c>
      <c r="M467" s="278">
        <v>0</v>
      </c>
      <c r="N467" s="203">
        <f>I467*100/H467</f>
        <v>0</v>
      </c>
      <c r="O467" s="203">
        <v>30</v>
      </c>
      <c r="P467" s="134">
        <v>0</v>
      </c>
      <c r="Q467" s="134">
        <v>0</v>
      </c>
      <c r="R467" s="134"/>
      <c r="S467" s="204" t="s">
        <v>24</v>
      </c>
    </row>
    <row r="468" spans="1:19" ht="147" thickBot="1" x14ac:dyDescent="0.3">
      <c r="A468" s="7"/>
      <c r="B468" s="257">
        <v>169951075</v>
      </c>
      <c r="C468" s="284">
        <v>408015</v>
      </c>
      <c r="D468" s="140" t="s">
        <v>260</v>
      </c>
      <c r="E468" s="140" t="s">
        <v>261</v>
      </c>
      <c r="F468" s="289" t="s">
        <v>262</v>
      </c>
      <c r="G468" s="140" t="s">
        <v>263</v>
      </c>
      <c r="H468" s="30">
        <v>292750</v>
      </c>
      <c r="I468" s="30">
        <v>0</v>
      </c>
      <c r="J468" s="30">
        <v>87825</v>
      </c>
      <c r="K468" s="140" t="s">
        <v>23</v>
      </c>
      <c r="L468" s="140">
        <v>0</v>
      </c>
      <c r="M468" s="279">
        <v>0</v>
      </c>
      <c r="N468" s="258">
        <f>I468*100/H468</f>
        <v>0</v>
      </c>
      <c r="O468" s="258">
        <v>30</v>
      </c>
      <c r="P468" s="140">
        <v>0</v>
      </c>
      <c r="Q468" s="140">
        <v>0</v>
      </c>
      <c r="R468" s="140"/>
      <c r="S468" s="260" t="s">
        <v>24</v>
      </c>
    </row>
    <row r="469" spans="1:19" x14ac:dyDescent="0.25">
      <c r="A469" s="7"/>
      <c r="B469" s="144"/>
      <c r="C469" s="288"/>
      <c r="D469" s="144"/>
      <c r="E469" s="144"/>
      <c r="F469" s="290"/>
      <c r="G469" s="144"/>
      <c r="H469" s="52"/>
      <c r="I469" s="52"/>
      <c r="J469" s="52"/>
      <c r="K469" s="144"/>
      <c r="L469" s="144"/>
      <c r="M469" s="280"/>
      <c r="N469" s="261"/>
      <c r="O469" s="261"/>
      <c r="P469" s="144"/>
      <c r="Q469" s="144"/>
      <c r="R469" s="144"/>
      <c r="S469" s="144"/>
    </row>
    <row r="470" spans="1:19" x14ac:dyDescent="0.25">
      <c r="A470" s="7"/>
      <c r="B470" s="144"/>
      <c r="C470" s="288"/>
      <c r="D470" s="144"/>
      <c r="E470" s="144"/>
      <c r="F470" s="290"/>
      <c r="G470" s="144"/>
      <c r="H470" s="52"/>
      <c r="I470" s="52"/>
      <c r="J470" s="52"/>
      <c r="K470" s="144"/>
      <c r="L470" s="144"/>
      <c r="M470" s="280"/>
      <c r="N470" s="261"/>
      <c r="O470" s="261"/>
      <c r="P470" s="144"/>
      <c r="Q470" s="144"/>
      <c r="R470" s="144"/>
      <c r="S470" s="144"/>
    </row>
    <row r="471" spans="1:19" x14ac:dyDescent="0.25">
      <c r="A471" s="1"/>
      <c r="B471" s="1"/>
      <c r="C471" s="1"/>
      <c r="D471" s="1"/>
      <c r="E471" s="2"/>
      <c r="F471" s="1"/>
      <c r="G471" s="3"/>
      <c r="H471" s="3"/>
      <c r="I471" s="291"/>
      <c r="J471" s="4"/>
      <c r="K471" s="1"/>
      <c r="L471" s="1"/>
      <c r="M471" s="211"/>
      <c r="N471" s="212"/>
      <c r="O471" s="4"/>
      <c r="P471" s="4"/>
      <c r="Q471" s="4"/>
      <c r="R471" s="1"/>
      <c r="S471" s="1"/>
    </row>
    <row r="472" spans="1:19" x14ac:dyDescent="0.25">
      <c r="A472" s="1"/>
      <c r="B472" s="1"/>
      <c r="C472" s="1"/>
      <c r="D472" s="1"/>
      <c r="E472" s="2"/>
      <c r="F472" s="1"/>
      <c r="G472" s="3"/>
      <c r="H472" s="3"/>
      <c r="I472" s="291"/>
      <c r="J472" s="4"/>
      <c r="K472" s="1"/>
      <c r="L472" s="1"/>
      <c r="M472" s="211"/>
      <c r="N472" s="212"/>
      <c r="O472" s="4"/>
      <c r="P472" s="4"/>
      <c r="Q472" s="4"/>
      <c r="R472" s="1"/>
      <c r="S472" s="1"/>
    </row>
    <row r="473" spans="1:19" x14ac:dyDescent="0.25">
      <c r="A473" s="1"/>
      <c r="B473" s="1"/>
      <c r="C473" s="1"/>
      <c r="D473" s="1"/>
      <c r="E473" s="2"/>
      <c r="F473" s="1"/>
      <c r="G473" s="3"/>
      <c r="H473" s="3"/>
      <c r="I473" s="291"/>
      <c r="J473" s="4"/>
      <c r="K473" s="1"/>
      <c r="L473" s="1"/>
      <c r="M473" s="211"/>
      <c r="N473" s="212"/>
      <c r="O473" s="4"/>
      <c r="P473" s="4"/>
      <c r="Q473" s="4"/>
      <c r="R473" s="1"/>
      <c r="S473" s="1"/>
    </row>
    <row r="474" spans="1:19" x14ac:dyDescent="0.25">
      <c r="A474" s="1"/>
      <c r="B474" s="1"/>
      <c r="C474" s="1"/>
      <c r="D474" s="1"/>
      <c r="E474" s="2"/>
      <c r="F474" s="1"/>
      <c r="G474" s="3"/>
      <c r="H474" s="3"/>
      <c r="I474" s="291"/>
      <c r="J474" s="4"/>
      <c r="K474" s="1"/>
      <c r="L474" s="1"/>
      <c r="M474" s="211"/>
      <c r="N474" s="212"/>
      <c r="O474" s="4"/>
      <c r="P474" s="4"/>
      <c r="Q474" s="4"/>
      <c r="R474" s="1"/>
      <c r="S474" s="1"/>
    </row>
    <row r="475" spans="1:19" x14ac:dyDescent="0.25">
      <c r="A475" s="1"/>
      <c r="B475" s="1"/>
      <c r="C475" s="1"/>
      <c r="D475" s="1"/>
      <c r="E475" s="2"/>
      <c r="F475" s="1"/>
      <c r="G475" s="3"/>
      <c r="H475" s="3"/>
      <c r="I475" s="291"/>
      <c r="J475" s="4"/>
      <c r="K475" s="1"/>
      <c r="L475" s="1"/>
      <c r="M475" s="211"/>
      <c r="N475" s="212"/>
      <c r="O475" s="4"/>
      <c r="P475" s="4"/>
      <c r="Q475" s="4"/>
      <c r="R475" s="1"/>
      <c r="S475" s="1"/>
    </row>
    <row r="476" spans="1:19" x14ac:dyDescent="0.25">
      <c r="A476" s="1"/>
      <c r="B476" s="1"/>
      <c r="C476" s="1"/>
      <c r="D476" s="1"/>
      <c r="E476" s="2"/>
      <c r="F476" s="1"/>
      <c r="G476" s="3"/>
      <c r="H476" s="3"/>
      <c r="I476" s="291"/>
      <c r="J476" s="4"/>
      <c r="K476" s="1"/>
      <c r="L476" s="1"/>
      <c r="M476" s="211"/>
      <c r="N476" s="212"/>
      <c r="O476" s="4"/>
      <c r="P476" s="4"/>
      <c r="Q476" s="4"/>
      <c r="R476" s="1"/>
      <c r="S476" s="1"/>
    </row>
    <row r="477" spans="1:19" x14ac:dyDescent="0.25">
      <c r="A477" s="1"/>
      <c r="B477" s="1"/>
      <c r="C477" s="1"/>
      <c r="D477" s="1"/>
      <c r="E477" s="2"/>
      <c r="F477" s="1"/>
      <c r="G477" s="3"/>
      <c r="H477" s="3"/>
      <c r="I477" s="291"/>
      <c r="J477" s="4"/>
      <c r="K477" s="1"/>
      <c r="L477" s="1"/>
      <c r="M477" s="211"/>
      <c r="N477" s="212"/>
      <c r="O477" s="4"/>
      <c r="P477" s="4"/>
      <c r="Q477" s="4"/>
      <c r="R477" s="1"/>
      <c r="S477" s="1"/>
    </row>
    <row r="478" spans="1:19" x14ac:dyDescent="0.25">
      <c r="A478" s="1"/>
      <c r="B478" s="1"/>
      <c r="C478" s="1"/>
      <c r="D478" s="1"/>
      <c r="E478" s="2"/>
      <c r="F478" s="1"/>
      <c r="G478" s="3"/>
      <c r="H478" s="3"/>
      <c r="I478" s="291"/>
      <c r="J478" s="4"/>
      <c r="K478" s="1"/>
      <c r="L478" s="1"/>
      <c r="M478" s="211"/>
      <c r="N478" s="212"/>
      <c r="O478" s="4"/>
      <c r="P478" s="4"/>
      <c r="Q478" s="4"/>
      <c r="R478" s="1"/>
      <c r="S478" s="1"/>
    </row>
    <row r="479" spans="1:19" x14ac:dyDescent="0.25">
      <c r="A479" s="7"/>
      <c r="B479" s="1"/>
      <c r="C479" s="1" t="s">
        <v>30</v>
      </c>
      <c r="D479" s="2"/>
      <c r="E479" s="1"/>
      <c r="F479" s="2"/>
      <c r="G479" s="1"/>
      <c r="H479" s="3"/>
      <c r="I479" s="111"/>
      <c r="J479" s="1"/>
      <c r="K479" s="4"/>
      <c r="L479" s="1"/>
      <c r="M479" s="1"/>
      <c r="N479" s="211"/>
      <c r="O479" s="212"/>
      <c r="P479" s="4"/>
      <c r="Q479" s="4"/>
      <c r="R479" s="4"/>
      <c r="S479" s="1"/>
    </row>
    <row r="480" spans="1:19" x14ac:dyDescent="0.25">
      <c r="A480" s="7"/>
      <c r="B480" s="1"/>
      <c r="C480" s="1"/>
      <c r="D480" s="2"/>
      <c r="E480" s="1"/>
      <c r="F480" s="2"/>
      <c r="G480" s="1"/>
      <c r="H480" s="3"/>
      <c r="I480" s="111"/>
      <c r="J480" s="1"/>
      <c r="K480" s="4"/>
      <c r="L480" s="1"/>
      <c r="M480" s="1"/>
      <c r="N480" s="211"/>
      <c r="O480" s="212"/>
      <c r="P480" s="4"/>
      <c r="Q480" s="4"/>
      <c r="R480" s="4"/>
      <c r="S480" s="1"/>
    </row>
    <row r="481" spans="1:19" x14ac:dyDescent="0.25">
      <c r="A481" s="7"/>
      <c r="B481" s="1"/>
      <c r="C481" s="1"/>
      <c r="D481" s="2"/>
      <c r="E481" s="1"/>
      <c r="F481" s="2"/>
      <c r="G481" s="1"/>
      <c r="H481" s="3"/>
      <c r="I481" s="111"/>
      <c r="J481" s="1"/>
      <c r="K481" s="4"/>
      <c r="L481" s="1"/>
      <c r="M481" s="1"/>
      <c r="N481" s="211"/>
      <c r="O481" s="212"/>
      <c r="P481" s="4"/>
      <c r="Q481" s="4"/>
      <c r="R481" s="4"/>
      <c r="S481" s="1"/>
    </row>
    <row r="482" spans="1:19" x14ac:dyDescent="0.25">
      <c r="A482" s="7"/>
      <c r="B482" s="1"/>
      <c r="C482" s="1"/>
      <c r="D482" s="2"/>
      <c r="E482" s="1"/>
      <c r="F482" s="2"/>
      <c r="G482" s="1"/>
      <c r="H482" s="3"/>
      <c r="I482" s="111"/>
      <c r="J482" s="1"/>
      <c r="K482" s="4"/>
      <c r="L482" s="1"/>
      <c r="M482" s="1"/>
      <c r="N482" s="211"/>
      <c r="O482" s="212"/>
      <c r="P482" s="4"/>
      <c r="Q482" s="4"/>
      <c r="R482" s="4"/>
      <c r="S482" s="1"/>
    </row>
    <row r="483" spans="1:19" x14ac:dyDescent="0.25">
      <c r="A483" s="7"/>
      <c r="B483" s="1"/>
      <c r="C483" s="1"/>
      <c r="D483" s="2"/>
      <c r="E483" s="1"/>
      <c r="F483" s="2"/>
      <c r="G483" s="1"/>
      <c r="H483" s="3"/>
      <c r="I483" s="111"/>
      <c r="J483" s="1"/>
      <c r="K483" s="4"/>
      <c r="L483" s="1"/>
      <c r="M483" s="1"/>
      <c r="N483" s="211"/>
      <c r="O483" s="212"/>
      <c r="P483" s="4"/>
      <c r="Q483" s="4"/>
      <c r="R483" s="4"/>
      <c r="S483" s="1"/>
    </row>
    <row r="484" spans="1:19" x14ac:dyDescent="0.25">
      <c r="A484" s="7"/>
      <c r="B484" s="413" t="s">
        <v>0</v>
      </c>
      <c r="C484" s="413"/>
      <c r="D484" s="413"/>
      <c r="E484" s="380" t="s">
        <v>61</v>
      </c>
      <c r="F484" s="380"/>
      <c r="G484" s="380"/>
      <c r="H484" s="380"/>
      <c r="I484" s="380"/>
      <c r="J484" s="380"/>
      <c r="K484" s="5"/>
      <c r="L484" s="6"/>
      <c r="M484" s="6"/>
      <c r="N484" s="213"/>
      <c r="O484" s="212"/>
      <c r="P484" s="4"/>
      <c r="Q484" s="4"/>
      <c r="R484" s="4"/>
      <c r="S484" s="1"/>
    </row>
    <row r="485" spans="1:19" x14ac:dyDescent="0.25">
      <c r="A485" s="7"/>
      <c r="C485" s="214"/>
      <c r="D485" s="214" t="s">
        <v>1</v>
      </c>
      <c r="E485" s="414" t="s">
        <v>223</v>
      </c>
      <c r="F485" s="414"/>
      <c r="G485" s="414"/>
      <c r="H485" s="414"/>
      <c r="I485" s="414"/>
      <c r="J485" s="414"/>
      <c r="K485" s="5"/>
      <c r="L485" s="6"/>
      <c r="M485" s="6"/>
      <c r="N485" s="213"/>
      <c r="O485" s="212"/>
      <c r="P485" s="4"/>
      <c r="Q485" s="4"/>
      <c r="R485" s="4"/>
      <c r="S485" s="1"/>
    </row>
    <row r="486" spans="1:19" x14ac:dyDescent="0.25">
      <c r="A486" s="7"/>
      <c r="C486" s="118"/>
      <c r="D486" s="118" t="s">
        <v>2</v>
      </c>
      <c r="E486" s="415" t="s">
        <v>59</v>
      </c>
      <c r="F486" s="415"/>
      <c r="G486" s="8"/>
      <c r="H486" s="9"/>
      <c r="I486" s="215"/>
      <c r="J486" s="11"/>
      <c r="K486" s="4"/>
      <c r="L486" s="6"/>
      <c r="M486" s="6"/>
      <c r="N486" s="213"/>
      <c r="O486" s="212"/>
      <c r="P486" s="4"/>
      <c r="Q486" s="4"/>
      <c r="R486" s="4"/>
      <c r="S486" s="1"/>
    </row>
    <row r="487" spans="1:19" ht="15.75" thickBot="1" x14ac:dyDescent="0.3">
      <c r="A487" s="7"/>
      <c r="C487" s="118"/>
      <c r="D487" s="118"/>
      <c r="E487" s="171"/>
      <c r="F487" s="171"/>
      <c r="G487" s="13"/>
      <c r="H487" s="14"/>
      <c r="I487" s="248"/>
      <c r="J487" s="16"/>
      <c r="K487" s="4"/>
      <c r="L487" s="6"/>
      <c r="M487" s="6"/>
      <c r="N487" s="213"/>
      <c r="O487" s="212"/>
      <c r="P487" s="4"/>
      <c r="Q487" s="4"/>
      <c r="R487" s="4"/>
      <c r="S487" s="1"/>
    </row>
    <row r="488" spans="1:19" x14ac:dyDescent="0.25">
      <c r="A488" s="7"/>
      <c r="B488" s="416" t="s">
        <v>186</v>
      </c>
      <c r="C488" s="400" t="s">
        <v>4</v>
      </c>
      <c r="D488" s="402"/>
      <c r="E488" s="418" t="s">
        <v>187</v>
      </c>
      <c r="F488" s="418" t="s">
        <v>188</v>
      </c>
      <c r="G488" s="418" t="s">
        <v>5</v>
      </c>
      <c r="H488" s="419" t="s">
        <v>63</v>
      </c>
      <c r="I488" s="400" t="s">
        <v>6</v>
      </c>
      <c r="J488" s="401"/>
      <c r="K488" s="401"/>
      <c r="L488" s="401"/>
      <c r="M488" s="402"/>
      <c r="N488" s="403" t="s">
        <v>7</v>
      </c>
      <c r="O488" s="404"/>
      <c r="P488" s="403" t="s">
        <v>8</v>
      </c>
      <c r="Q488" s="404"/>
      <c r="R488" s="403" t="s">
        <v>9</v>
      </c>
      <c r="S488" s="405"/>
    </row>
    <row r="489" spans="1:19" x14ac:dyDescent="0.25">
      <c r="A489" s="7"/>
      <c r="B489" s="417"/>
      <c r="C489" s="378" t="s">
        <v>10</v>
      </c>
      <c r="D489" s="378" t="s">
        <v>11</v>
      </c>
      <c r="E489" s="408"/>
      <c r="F489" s="408"/>
      <c r="G489" s="408"/>
      <c r="H489" s="420"/>
      <c r="I489" s="409" t="s">
        <v>12</v>
      </c>
      <c r="J489" s="410"/>
      <c r="K489" s="409" t="s">
        <v>13</v>
      </c>
      <c r="L489" s="411"/>
      <c r="M489" s="410"/>
      <c r="N489" s="406" t="s">
        <v>14</v>
      </c>
      <c r="O489" s="412"/>
      <c r="P489" s="406" t="s">
        <v>14</v>
      </c>
      <c r="Q489" s="412"/>
      <c r="R489" s="406"/>
      <c r="S489" s="407"/>
    </row>
    <row r="490" spans="1:19" ht="23.25" thickBot="1" x14ac:dyDescent="0.3">
      <c r="A490" s="7"/>
      <c r="B490" s="417"/>
      <c r="C490" s="408"/>
      <c r="D490" s="408"/>
      <c r="E490" s="408"/>
      <c r="F490" s="408"/>
      <c r="G490" s="408"/>
      <c r="H490" s="420"/>
      <c r="I490" s="43" t="s">
        <v>15</v>
      </c>
      <c r="J490" s="20" t="s">
        <v>16</v>
      </c>
      <c r="K490" s="20" t="s">
        <v>189</v>
      </c>
      <c r="L490" s="20" t="s">
        <v>15</v>
      </c>
      <c r="M490" s="225" t="s">
        <v>17</v>
      </c>
      <c r="N490" s="226" t="s">
        <v>18</v>
      </c>
      <c r="O490" s="20" t="s">
        <v>17</v>
      </c>
      <c r="P490" s="20" t="s">
        <v>19</v>
      </c>
      <c r="Q490" s="20" t="s">
        <v>17</v>
      </c>
      <c r="R490" s="227" t="s">
        <v>20</v>
      </c>
      <c r="S490" s="228" t="s">
        <v>21</v>
      </c>
    </row>
    <row r="491" spans="1:19" ht="90" x14ac:dyDescent="0.25">
      <c r="A491" s="7"/>
      <c r="B491" s="251">
        <v>169951072</v>
      </c>
      <c r="C491" s="155"/>
      <c r="D491" s="151" t="s">
        <v>264</v>
      </c>
      <c r="E491" s="151" t="s">
        <v>265</v>
      </c>
      <c r="F491" s="292" t="s">
        <v>23</v>
      </c>
      <c r="G491" s="151" t="s">
        <v>266</v>
      </c>
      <c r="H491" s="22">
        <v>259746.93</v>
      </c>
      <c r="I491" s="22">
        <v>77924.100000000006</v>
      </c>
      <c r="J491" s="22">
        <v>77924.100000000006</v>
      </c>
      <c r="K491" s="151" t="s">
        <v>23</v>
      </c>
      <c r="L491" s="151">
        <v>0</v>
      </c>
      <c r="M491" s="277">
        <v>0</v>
      </c>
      <c r="N491" s="252">
        <f>I491*100/H491</f>
        <v>30.000008084792384</v>
      </c>
      <c r="O491" s="252">
        <f>J491*100/H491</f>
        <v>30.000008084792384</v>
      </c>
      <c r="P491" s="151">
        <v>0</v>
      </c>
      <c r="Q491" s="151">
        <v>0</v>
      </c>
      <c r="R491" s="151"/>
      <c r="S491" s="254" t="s">
        <v>24</v>
      </c>
    </row>
    <row r="492" spans="1:19" ht="101.25" x14ac:dyDescent="0.25">
      <c r="A492" s="7"/>
      <c r="B492" s="255">
        <v>169951070</v>
      </c>
      <c r="C492" s="162">
        <v>408017</v>
      </c>
      <c r="D492" s="134" t="s">
        <v>267</v>
      </c>
      <c r="E492" s="134" t="s">
        <v>125</v>
      </c>
      <c r="F492" s="287" t="s">
        <v>268</v>
      </c>
      <c r="G492" s="134" t="s">
        <v>269</v>
      </c>
      <c r="H492" s="26">
        <v>124000</v>
      </c>
      <c r="I492" s="26">
        <v>37200</v>
      </c>
      <c r="J492" s="26">
        <v>37200</v>
      </c>
      <c r="K492" s="134" t="s">
        <v>23</v>
      </c>
      <c r="L492" s="134">
        <v>0</v>
      </c>
      <c r="M492" s="278">
        <v>0</v>
      </c>
      <c r="N492" s="203">
        <f>I492*100/H492</f>
        <v>30</v>
      </c>
      <c r="O492" s="203">
        <f>J492*100/H492</f>
        <v>30</v>
      </c>
      <c r="P492" s="134">
        <v>0</v>
      </c>
      <c r="Q492" s="134">
        <v>0</v>
      </c>
      <c r="R492" s="134"/>
      <c r="S492" s="204" t="s">
        <v>24</v>
      </c>
    </row>
    <row r="493" spans="1:19" ht="15.75" thickBot="1" x14ac:dyDescent="0.3">
      <c r="A493" s="7"/>
      <c r="B493" s="37"/>
      <c r="C493" s="37"/>
      <c r="D493" s="37"/>
      <c r="E493" s="38"/>
      <c r="F493" s="38"/>
      <c r="G493" s="41" t="s">
        <v>32</v>
      </c>
      <c r="H493" s="34">
        <f>H383+H384+H385+H386+H387+H412+H413+H414+H441+H442+H443+H444+H466+H467+H468+H491+H492</f>
        <v>5188545.7399999984</v>
      </c>
      <c r="I493" s="165">
        <f>I383+I384+I385+I386+I387+I412+I413+I414+I441+I442+I443+I444+I466+I467+I468+I491+I492</f>
        <v>530131.87</v>
      </c>
      <c r="J493" s="35">
        <f>J383+J384+J385+J386+J387+J412+J413+J414+J441+J442+J443+J444+J466+J467+J468+J491+J492</f>
        <v>4171217.8799999994</v>
      </c>
      <c r="K493" s="293">
        <f>SUM(K411:K411)</f>
        <v>0</v>
      </c>
      <c r="L493" s="196">
        <f>SUM(L411:L411)</f>
        <v>0</v>
      </c>
      <c r="M493" s="167">
        <f>SUM(M411:M411)</f>
        <v>0</v>
      </c>
      <c r="N493" s="294"/>
      <c r="O493" s="38"/>
      <c r="P493" s="38"/>
      <c r="Q493" s="38"/>
      <c r="R493" s="38"/>
      <c r="S493" s="38"/>
    </row>
    <row r="494" spans="1:19" x14ac:dyDescent="0.25">
      <c r="A494" s="7"/>
      <c r="B494" s="37"/>
      <c r="C494" s="37"/>
      <c r="D494" s="37"/>
      <c r="E494" s="38"/>
      <c r="F494" s="38"/>
      <c r="G494" s="41"/>
      <c r="H494" s="39"/>
      <c r="I494" s="148"/>
      <c r="J494" s="39"/>
      <c r="K494" s="245"/>
      <c r="L494" s="197"/>
      <c r="M494" s="197"/>
      <c r="N494" s="294"/>
      <c r="O494" s="38"/>
      <c r="P494" s="38"/>
      <c r="Q494" s="38"/>
      <c r="R494" s="38"/>
      <c r="S494" s="38"/>
    </row>
    <row r="495" spans="1:19" x14ac:dyDescent="0.25">
      <c r="A495" s="7"/>
      <c r="B495" s="37"/>
      <c r="C495" s="37"/>
      <c r="D495" s="37"/>
      <c r="E495" s="38"/>
      <c r="F495" s="38"/>
      <c r="G495" s="41"/>
      <c r="H495" s="39"/>
      <c r="I495" s="148"/>
      <c r="J495" s="39"/>
      <c r="K495" s="245"/>
      <c r="L495" s="197"/>
      <c r="M495" s="197"/>
      <c r="N495" s="294"/>
      <c r="O495" s="38"/>
      <c r="P495" s="38"/>
      <c r="Q495" s="38"/>
      <c r="R495" s="38"/>
      <c r="S495" s="38"/>
    </row>
    <row r="496" spans="1:19" x14ac:dyDescent="0.25">
      <c r="A496" s="7"/>
      <c r="B496" s="37"/>
      <c r="C496" s="37"/>
      <c r="D496" s="37"/>
      <c r="E496" s="38"/>
      <c r="F496" s="38"/>
      <c r="G496" s="41"/>
      <c r="H496" s="39"/>
      <c r="I496" s="148"/>
      <c r="J496" s="39"/>
      <c r="K496" s="245"/>
      <c r="L496" s="197"/>
      <c r="M496" s="197"/>
      <c r="N496" s="294"/>
      <c r="O496" s="38"/>
      <c r="P496" s="38"/>
      <c r="Q496" s="38"/>
      <c r="R496" s="38"/>
      <c r="S496" s="38"/>
    </row>
    <row r="497" spans="1:19" x14ac:dyDescent="0.25">
      <c r="A497" s="40"/>
      <c r="B497" s="40"/>
      <c r="C497" s="40"/>
      <c r="D497" s="36"/>
      <c r="E497" s="246"/>
      <c r="F497" s="36"/>
      <c r="G497" s="263"/>
      <c r="H497" s="295"/>
      <c r="I497" s="296"/>
      <c r="J497" s="41"/>
      <c r="K497" s="266"/>
      <c r="L497" s="267"/>
      <c r="M497" s="244"/>
      <c r="N497" s="250"/>
      <c r="O497" s="38"/>
      <c r="P497" s="38"/>
      <c r="Q497" s="38"/>
      <c r="R497" s="38"/>
      <c r="S497" s="1"/>
    </row>
    <row r="498" spans="1:19" x14ac:dyDescent="0.25">
      <c r="A498" s="1"/>
      <c r="B498" s="1"/>
      <c r="C498" s="1"/>
      <c r="D498" s="1"/>
      <c r="E498" s="2"/>
      <c r="F498" s="1"/>
      <c r="G498" s="3"/>
      <c r="H498" s="3"/>
      <c r="I498" s="291"/>
      <c r="J498" s="4"/>
      <c r="K498" s="1"/>
      <c r="L498" s="1"/>
      <c r="M498" s="211"/>
      <c r="N498" s="212"/>
      <c r="O498" s="4"/>
      <c r="P498" s="4"/>
      <c r="Q498" s="4"/>
      <c r="R498" s="1"/>
      <c r="S498" s="1"/>
    </row>
    <row r="499" spans="1:19" x14ac:dyDescent="0.25">
      <c r="A499" s="1"/>
      <c r="B499" s="1"/>
      <c r="C499" s="1"/>
      <c r="D499" s="1"/>
      <c r="E499" s="2"/>
      <c r="F499" s="1"/>
      <c r="G499" s="3"/>
      <c r="H499" s="3"/>
      <c r="I499" s="291"/>
      <c r="J499" s="4"/>
      <c r="K499" s="1"/>
      <c r="L499" s="1"/>
      <c r="M499" s="211"/>
      <c r="N499" s="212"/>
      <c r="O499" s="4"/>
      <c r="P499" s="4"/>
      <c r="Q499" s="4"/>
      <c r="R499" s="1"/>
      <c r="S499" s="1"/>
    </row>
    <row r="500" spans="1:19" x14ac:dyDescent="0.25">
      <c r="A500" s="1"/>
      <c r="B500" s="1"/>
      <c r="C500" s="1"/>
      <c r="D500" s="1"/>
      <c r="E500" s="2"/>
      <c r="F500" s="1"/>
      <c r="G500" s="3"/>
      <c r="H500" s="3"/>
      <c r="I500" s="291"/>
      <c r="J500" s="4"/>
      <c r="K500" s="1"/>
      <c r="L500" s="1"/>
      <c r="M500" s="211"/>
      <c r="N500" s="212"/>
      <c r="O500" s="4"/>
      <c r="P500" s="4"/>
      <c r="Q500" s="4"/>
      <c r="R500" s="1"/>
      <c r="S500" s="1"/>
    </row>
    <row r="501" spans="1:19" x14ac:dyDescent="0.25">
      <c r="A501" s="1"/>
      <c r="B501" s="1"/>
      <c r="C501" s="1"/>
      <c r="D501" s="1"/>
      <c r="E501" s="2"/>
      <c r="F501" s="1"/>
      <c r="G501" s="3"/>
      <c r="H501" s="3"/>
      <c r="I501" s="291"/>
      <c r="J501" s="4"/>
      <c r="K501" s="1"/>
      <c r="L501" s="1"/>
      <c r="M501" s="211"/>
      <c r="N501" s="212"/>
      <c r="O501" s="4"/>
      <c r="P501" s="4"/>
      <c r="Q501" s="4"/>
      <c r="R501" s="1"/>
      <c r="S501" s="1"/>
    </row>
    <row r="502" spans="1:19" x14ac:dyDescent="0.25">
      <c r="A502" s="1"/>
      <c r="B502" s="1"/>
      <c r="C502" s="1"/>
      <c r="D502" s="1"/>
      <c r="E502" s="2"/>
      <c r="F502" s="1"/>
      <c r="G502" s="3"/>
      <c r="H502" s="3"/>
      <c r="I502" s="291"/>
      <c r="J502" s="4"/>
      <c r="K502" s="1"/>
      <c r="L502" s="1"/>
      <c r="M502" s="211"/>
      <c r="N502" s="212"/>
      <c r="O502" s="4"/>
      <c r="P502" s="4"/>
      <c r="Q502" s="4"/>
      <c r="R502" s="1"/>
      <c r="S502" s="1"/>
    </row>
    <row r="503" spans="1:19" x14ac:dyDescent="0.25">
      <c r="A503" s="1"/>
      <c r="B503" s="1"/>
      <c r="C503" s="1"/>
      <c r="D503" s="1"/>
      <c r="E503" s="2"/>
      <c r="F503" s="1"/>
      <c r="G503" s="3"/>
      <c r="H503" s="3"/>
      <c r="I503" s="291"/>
      <c r="J503" s="4"/>
      <c r="K503" s="1"/>
      <c r="L503" s="1"/>
      <c r="M503" s="211"/>
      <c r="N503" s="212"/>
      <c r="O503" s="4"/>
      <c r="P503" s="4"/>
      <c r="Q503" s="4"/>
      <c r="R503" s="1"/>
      <c r="S503" s="1"/>
    </row>
    <row r="504" spans="1:19" x14ac:dyDescent="0.25">
      <c r="A504" s="1"/>
      <c r="B504" s="1"/>
      <c r="C504" s="1"/>
      <c r="D504" s="1"/>
      <c r="E504" s="2"/>
      <c r="F504" s="1"/>
      <c r="G504" s="3"/>
      <c r="H504" s="3"/>
      <c r="I504" s="291"/>
      <c r="J504" s="4"/>
      <c r="K504" s="1"/>
      <c r="L504" s="1"/>
      <c r="M504" s="211"/>
      <c r="N504" s="212"/>
      <c r="O504" s="4"/>
      <c r="P504" s="4"/>
      <c r="Q504" s="4"/>
      <c r="R504" s="1"/>
      <c r="S504" s="1"/>
    </row>
    <row r="505" spans="1:19" x14ac:dyDescent="0.25">
      <c r="A505" s="1"/>
      <c r="B505" s="1"/>
      <c r="C505" s="1"/>
      <c r="D505" s="1"/>
      <c r="E505" s="2"/>
      <c r="F505" s="1"/>
      <c r="G505" s="3"/>
      <c r="H505" s="3"/>
      <c r="I505" s="291"/>
      <c r="J505" s="4"/>
      <c r="K505" s="1"/>
      <c r="L505" s="1"/>
      <c r="M505" s="211"/>
      <c r="N505" s="212"/>
      <c r="O505" s="4"/>
      <c r="P505" s="4"/>
      <c r="Q505" s="4"/>
      <c r="R505" s="1"/>
      <c r="S505" s="1"/>
    </row>
    <row r="506" spans="1:19" x14ac:dyDescent="0.25">
      <c r="A506" s="1"/>
      <c r="B506" s="1"/>
      <c r="C506" s="1"/>
      <c r="D506" s="1"/>
      <c r="E506" s="2"/>
      <c r="F506" s="1"/>
      <c r="G506" s="3"/>
      <c r="H506" s="3"/>
      <c r="I506" s="291"/>
      <c r="J506" s="4"/>
      <c r="K506" s="1"/>
      <c r="L506" s="1"/>
      <c r="M506" s="211"/>
      <c r="N506" s="212"/>
      <c r="O506" s="4"/>
      <c r="P506" s="4"/>
      <c r="Q506" s="4"/>
      <c r="R506" s="1"/>
      <c r="S506" s="1"/>
    </row>
    <row r="507" spans="1:19" x14ac:dyDescent="0.25">
      <c r="A507" s="1"/>
      <c r="B507" s="1"/>
      <c r="C507" s="1"/>
      <c r="D507" s="1"/>
      <c r="E507" s="2"/>
      <c r="F507" s="1"/>
      <c r="G507" s="3"/>
      <c r="H507" s="3"/>
      <c r="I507" s="291"/>
      <c r="J507" s="4"/>
      <c r="K507" s="1"/>
      <c r="L507" s="1"/>
      <c r="M507" s="211"/>
      <c r="N507" s="212"/>
      <c r="O507" s="4"/>
      <c r="P507" s="4"/>
      <c r="Q507" s="4"/>
      <c r="R507" s="1"/>
      <c r="S507" s="1"/>
    </row>
    <row r="508" spans="1:19" x14ac:dyDescent="0.25">
      <c r="A508" s="1"/>
      <c r="B508" s="1"/>
      <c r="C508" s="1"/>
      <c r="D508" s="1"/>
      <c r="E508" s="2"/>
      <c r="F508" s="1"/>
      <c r="G508" s="3"/>
      <c r="H508" s="3"/>
      <c r="I508" s="291"/>
      <c r="J508" s="4"/>
      <c r="K508" s="1"/>
      <c r="L508" s="1"/>
      <c r="M508" s="211"/>
      <c r="N508" s="212"/>
      <c r="O508" s="4"/>
      <c r="P508" s="4"/>
      <c r="Q508" s="4"/>
      <c r="R508" s="1"/>
      <c r="S508" s="1"/>
    </row>
    <row r="509" spans="1:19" x14ac:dyDescent="0.25">
      <c r="A509" s="1"/>
      <c r="B509" s="1"/>
      <c r="C509" s="1"/>
      <c r="D509" s="1"/>
      <c r="E509" s="2"/>
      <c r="F509" s="1"/>
      <c r="G509" s="3"/>
      <c r="H509" s="3"/>
      <c r="I509" s="291"/>
      <c r="J509" s="4"/>
      <c r="K509" s="1"/>
      <c r="L509" s="1"/>
      <c r="M509" s="211"/>
      <c r="N509" s="212"/>
      <c r="O509" s="4"/>
      <c r="P509" s="4"/>
      <c r="Q509" s="4"/>
      <c r="R509" s="1"/>
      <c r="S509" s="1"/>
    </row>
    <row r="510" spans="1:19" x14ac:dyDescent="0.25">
      <c r="A510" s="1"/>
      <c r="B510" s="1"/>
      <c r="C510" s="1" t="s">
        <v>30</v>
      </c>
      <c r="D510" s="2"/>
      <c r="E510" s="1"/>
      <c r="F510" s="2"/>
      <c r="G510" s="1"/>
      <c r="H510" s="3"/>
      <c r="I510" s="111"/>
      <c r="J510" s="1"/>
      <c r="K510" s="4"/>
      <c r="L510" s="1"/>
      <c r="M510" s="1"/>
      <c r="N510" s="211"/>
      <c r="O510" s="212"/>
      <c r="P510" s="4"/>
      <c r="Q510" s="4"/>
      <c r="R510" s="4"/>
      <c r="S510" s="1"/>
    </row>
    <row r="511" spans="1:19" x14ac:dyDescent="0.25">
      <c r="A511" s="1"/>
      <c r="B511" s="1"/>
      <c r="C511" s="1"/>
      <c r="D511" s="2"/>
      <c r="E511" s="1"/>
      <c r="F511" s="2"/>
      <c r="G511" s="1"/>
      <c r="H511" s="3"/>
      <c r="I511" s="111"/>
      <c r="J511" s="1"/>
      <c r="K511" s="4"/>
      <c r="L511" s="1"/>
      <c r="M511" s="1"/>
      <c r="N511" s="211"/>
      <c r="O511" s="212"/>
      <c r="P511" s="4"/>
      <c r="Q511" s="4"/>
      <c r="R511" s="4"/>
      <c r="S511" s="1"/>
    </row>
    <row r="512" spans="1:19" x14ac:dyDescent="0.25">
      <c r="A512" s="1"/>
      <c r="B512" s="1"/>
      <c r="C512" s="1"/>
      <c r="D512" s="2"/>
      <c r="E512" s="1"/>
      <c r="F512" s="2"/>
      <c r="G512" s="1"/>
      <c r="H512" s="3"/>
      <c r="I512" s="111"/>
      <c r="J512" s="1"/>
      <c r="K512" s="4"/>
      <c r="L512" s="1"/>
      <c r="M512" s="1"/>
      <c r="N512" s="211"/>
      <c r="O512" s="212"/>
      <c r="P512" s="4"/>
      <c r="Q512" s="4"/>
      <c r="R512" s="4"/>
      <c r="S512" s="1"/>
    </row>
    <row r="513" spans="1:19" x14ac:dyDescent="0.25">
      <c r="A513" s="1"/>
      <c r="B513" s="1"/>
      <c r="C513" s="1"/>
      <c r="D513" s="2"/>
      <c r="E513" s="1"/>
      <c r="F513" s="2"/>
      <c r="G513" s="1"/>
      <c r="H513" s="3"/>
      <c r="I513" s="111"/>
      <c r="J513" s="1"/>
      <c r="K513" s="4"/>
      <c r="L513" s="1"/>
      <c r="M513" s="1"/>
      <c r="N513" s="211"/>
      <c r="O513" s="212"/>
      <c r="P513" s="4"/>
      <c r="Q513" s="4"/>
      <c r="R513" s="4"/>
      <c r="S513" s="1"/>
    </row>
    <row r="514" spans="1:19" x14ac:dyDescent="0.25">
      <c r="A514" s="1"/>
      <c r="B514" s="1"/>
      <c r="C514" s="1"/>
      <c r="D514" s="2"/>
      <c r="E514" s="1"/>
      <c r="F514" s="2"/>
      <c r="G514" s="1"/>
      <c r="H514" s="3"/>
      <c r="I514" s="111"/>
      <c r="J514" s="1"/>
      <c r="K514" s="4"/>
      <c r="L514" s="1"/>
      <c r="M514" s="1"/>
      <c r="N514" s="211"/>
      <c r="O514" s="212"/>
      <c r="P514" s="4"/>
      <c r="Q514" s="4"/>
      <c r="R514" s="4"/>
      <c r="S514" s="1"/>
    </row>
    <row r="515" spans="1:19" x14ac:dyDescent="0.25">
      <c r="A515" s="1"/>
      <c r="B515" s="413" t="s">
        <v>0</v>
      </c>
      <c r="C515" s="413"/>
      <c r="D515" s="413"/>
      <c r="E515" s="380" t="s">
        <v>200</v>
      </c>
      <c r="F515" s="380"/>
      <c r="G515" s="380"/>
      <c r="H515" s="380"/>
      <c r="I515" s="380"/>
      <c r="J515" s="380"/>
      <c r="K515" s="5"/>
      <c r="L515" s="6"/>
      <c r="M515" s="6"/>
      <c r="N515" s="213"/>
      <c r="O515" s="212"/>
      <c r="P515" s="4"/>
      <c r="Q515" s="4"/>
      <c r="R515" s="4"/>
      <c r="S515" s="1"/>
    </row>
    <row r="516" spans="1:19" x14ac:dyDescent="0.25">
      <c r="A516" s="1"/>
      <c r="C516" s="214"/>
      <c r="D516" s="214" t="s">
        <v>1</v>
      </c>
      <c r="E516" s="414" t="s">
        <v>270</v>
      </c>
      <c r="F516" s="414"/>
      <c r="G516" s="414"/>
      <c r="H516" s="414"/>
      <c r="I516" s="414"/>
      <c r="J516" s="414"/>
      <c r="K516" s="5"/>
      <c r="L516" s="6"/>
      <c r="M516" s="6"/>
      <c r="N516" s="213"/>
      <c r="O516" s="212"/>
      <c r="P516" s="4"/>
      <c r="Q516" s="4"/>
      <c r="R516" s="4"/>
      <c r="S516" s="1"/>
    </row>
    <row r="517" spans="1:19" x14ac:dyDescent="0.25">
      <c r="A517" s="7"/>
      <c r="C517" s="118"/>
      <c r="D517" s="118" t="s">
        <v>2</v>
      </c>
      <c r="E517" s="415" t="s">
        <v>59</v>
      </c>
      <c r="F517" s="415"/>
      <c r="G517" s="8"/>
      <c r="H517" s="9"/>
      <c r="I517" s="215"/>
      <c r="J517" s="11"/>
      <c r="K517" s="4"/>
      <c r="L517" s="6"/>
      <c r="M517" s="6"/>
      <c r="N517" s="213"/>
      <c r="O517" s="212"/>
      <c r="P517" s="4"/>
      <c r="Q517" s="4"/>
      <c r="R517" s="4"/>
      <c r="S517" s="1"/>
    </row>
    <row r="518" spans="1:19" x14ac:dyDescent="0.25">
      <c r="A518" s="7"/>
      <c r="C518" s="118"/>
      <c r="D518" s="118"/>
      <c r="E518" s="171"/>
      <c r="F518" s="171"/>
      <c r="G518" s="13"/>
      <c r="H518" s="14"/>
      <c r="I518" s="248"/>
      <c r="J518" s="16"/>
      <c r="K518" s="4"/>
      <c r="L518" s="6"/>
      <c r="M518" s="6"/>
      <c r="N518" s="213"/>
      <c r="O518" s="212"/>
      <c r="P518" s="4"/>
      <c r="Q518" s="4"/>
      <c r="R518" s="4"/>
      <c r="S518" s="1"/>
    </row>
    <row r="519" spans="1:19" ht="15.75" thickBot="1" x14ac:dyDescent="0.3">
      <c r="A519" s="7"/>
      <c r="B519" s="12"/>
      <c r="C519" s="12"/>
      <c r="D519" s="12"/>
      <c r="E519" s="12"/>
      <c r="F519" s="12"/>
      <c r="G519" s="13"/>
      <c r="H519" s="14"/>
      <c r="I519" s="248"/>
      <c r="J519" s="16"/>
      <c r="K519" s="17"/>
      <c r="L519" s="16"/>
      <c r="M519" s="16"/>
      <c r="N519" s="249"/>
      <c r="O519" s="250"/>
      <c r="P519" s="17"/>
      <c r="Q519" s="17"/>
      <c r="R519" s="17"/>
      <c r="S519" s="1"/>
    </row>
    <row r="520" spans="1:19" x14ac:dyDescent="0.25">
      <c r="A520" s="5"/>
      <c r="B520" s="416" t="s">
        <v>186</v>
      </c>
      <c r="C520" s="400" t="s">
        <v>4</v>
      </c>
      <c r="D520" s="402"/>
      <c r="E520" s="418" t="s">
        <v>187</v>
      </c>
      <c r="F520" s="418" t="s">
        <v>188</v>
      </c>
      <c r="G520" s="418" t="s">
        <v>5</v>
      </c>
      <c r="H520" s="419" t="s">
        <v>63</v>
      </c>
      <c r="I520" s="400" t="s">
        <v>6</v>
      </c>
      <c r="J520" s="401"/>
      <c r="K520" s="401"/>
      <c r="L520" s="401"/>
      <c r="M520" s="402"/>
      <c r="N520" s="403" t="s">
        <v>7</v>
      </c>
      <c r="O520" s="404"/>
      <c r="P520" s="403" t="s">
        <v>8</v>
      </c>
      <c r="Q520" s="404"/>
      <c r="R520" s="403" t="s">
        <v>9</v>
      </c>
      <c r="S520" s="405"/>
    </row>
    <row r="521" spans="1:19" x14ac:dyDescent="0.25">
      <c r="A521" s="5"/>
      <c r="B521" s="417"/>
      <c r="C521" s="378" t="s">
        <v>10</v>
      </c>
      <c r="D521" s="378" t="s">
        <v>11</v>
      </c>
      <c r="E521" s="408"/>
      <c r="F521" s="408"/>
      <c r="G521" s="408"/>
      <c r="H521" s="420"/>
      <c r="I521" s="409" t="s">
        <v>12</v>
      </c>
      <c r="J521" s="410"/>
      <c r="K521" s="409" t="s">
        <v>13</v>
      </c>
      <c r="L521" s="411"/>
      <c r="M521" s="410"/>
      <c r="N521" s="406" t="s">
        <v>14</v>
      </c>
      <c r="O521" s="412"/>
      <c r="P521" s="406" t="s">
        <v>14</v>
      </c>
      <c r="Q521" s="412"/>
      <c r="R521" s="406"/>
      <c r="S521" s="407"/>
    </row>
    <row r="522" spans="1:19" ht="23.25" thickBot="1" x14ac:dyDescent="0.3">
      <c r="A522" s="18"/>
      <c r="B522" s="417"/>
      <c r="C522" s="408"/>
      <c r="D522" s="408"/>
      <c r="E522" s="408"/>
      <c r="F522" s="408"/>
      <c r="G522" s="408"/>
      <c r="H522" s="420"/>
      <c r="I522" s="43" t="s">
        <v>15</v>
      </c>
      <c r="J522" s="20" t="s">
        <v>16</v>
      </c>
      <c r="K522" s="20" t="s">
        <v>189</v>
      </c>
      <c r="L522" s="20" t="s">
        <v>15</v>
      </c>
      <c r="M522" s="225" t="s">
        <v>17</v>
      </c>
      <c r="N522" s="226" t="s">
        <v>18</v>
      </c>
      <c r="O522" s="20" t="s">
        <v>17</v>
      </c>
      <c r="P522" s="20" t="s">
        <v>19</v>
      </c>
      <c r="Q522" s="20" t="s">
        <v>17</v>
      </c>
      <c r="R522" s="227" t="s">
        <v>20</v>
      </c>
      <c r="S522" s="228" t="s">
        <v>21</v>
      </c>
    </row>
    <row r="523" spans="1:19" ht="22.5" x14ac:dyDescent="0.25">
      <c r="A523" s="18"/>
      <c r="B523" s="251">
        <v>169951003</v>
      </c>
      <c r="C523" s="21">
        <v>411001</v>
      </c>
      <c r="D523" s="21" t="s">
        <v>271</v>
      </c>
      <c r="E523" s="21" t="s">
        <v>23</v>
      </c>
      <c r="F523" s="21" t="s">
        <v>23</v>
      </c>
      <c r="G523" s="21" t="s">
        <v>23</v>
      </c>
      <c r="H523" s="22">
        <v>540530.43999999994</v>
      </c>
      <c r="I523" s="22">
        <v>44800</v>
      </c>
      <c r="J523" s="54">
        <f>22729+42995.15+25174+44800</f>
        <v>135698.15</v>
      </c>
      <c r="K523" s="46" t="s">
        <v>23</v>
      </c>
      <c r="L523" s="46">
        <v>0</v>
      </c>
      <c r="M523" s="46">
        <v>0</v>
      </c>
      <c r="N523" s="46">
        <f>I523*100/H523</f>
        <v>8.2881548724619485</v>
      </c>
      <c r="O523" s="46">
        <f>J523*100/H523</f>
        <v>25.104626855057415</v>
      </c>
      <c r="P523" s="46">
        <f>I523*100/H523</f>
        <v>8.2881548724619485</v>
      </c>
      <c r="Q523" s="46">
        <f>J523*100/H523</f>
        <v>25.104626855057415</v>
      </c>
      <c r="R523" s="21" t="s">
        <v>23</v>
      </c>
      <c r="S523" s="24" t="s">
        <v>23</v>
      </c>
    </row>
    <row r="524" spans="1:19" ht="45" x14ac:dyDescent="0.25">
      <c r="A524" s="18"/>
      <c r="B524" s="255"/>
      <c r="C524" s="25">
        <v>411002</v>
      </c>
      <c r="D524" s="25" t="s">
        <v>272</v>
      </c>
      <c r="E524" s="25" t="s">
        <v>22</v>
      </c>
      <c r="F524" s="135" t="s">
        <v>273</v>
      </c>
      <c r="G524" s="134" t="s">
        <v>274</v>
      </c>
      <c r="H524" s="26">
        <v>11912.46</v>
      </c>
      <c r="I524" s="26">
        <v>0</v>
      </c>
      <c r="J524" s="47">
        <v>11912.46</v>
      </c>
      <c r="K524" s="48" t="s">
        <v>23</v>
      </c>
      <c r="L524" s="48">
        <v>0</v>
      </c>
      <c r="M524" s="48">
        <v>0</v>
      </c>
      <c r="N524" s="48">
        <v>100</v>
      </c>
      <c r="O524" s="48">
        <v>100</v>
      </c>
      <c r="P524" s="48">
        <v>100</v>
      </c>
      <c r="Q524" s="48">
        <v>100</v>
      </c>
      <c r="R524" s="25"/>
      <c r="S524" s="28" t="s">
        <v>24</v>
      </c>
    </row>
    <row r="525" spans="1:19" ht="135.75" thickBot="1" x14ac:dyDescent="0.3">
      <c r="A525" s="18"/>
      <c r="B525" s="257" t="s">
        <v>275</v>
      </c>
      <c r="C525" s="239">
        <v>411003</v>
      </c>
      <c r="D525" s="239" t="s">
        <v>276</v>
      </c>
      <c r="E525" s="239" t="s">
        <v>22</v>
      </c>
      <c r="F525" s="141" t="s">
        <v>273</v>
      </c>
      <c r="G525" s="297" t="s">
        <v>277</v>
      </c>
      <c r="H525" s="30">
        <v>34394</v>
      </c>
      <c r="I525" s="241">
        <v>0</v>
      </c>
      <c r="J525" s="142">
        <v>20636.400000000001</v>
      </c>
      <c r="K525" s="50" t="s">
        <v>23</v>
      </c>
      <c r="L525" s="50">
        <v>0</v>
      </c>
      <c r="M525" s="50">
        <v>0</v>
      </c>
      <c r="N525" s="50">
        <f>I525*100/H525</f>
        <v>0</v>
      </c>
      <c r="O525" s="50">
        <f>J525*100/H525</f>
        <v>60.000000000000007</v>
      </c>
      <c r="P525" s="50">
        <f>I525*100/H525</f>
        <v>0</v>
      </c>
      <c r="Q525" s="50">
        <f>J525*100/H525</f>
        <v>60.000000000000007</v>
      </c>
      <c r="R525" s="29"/>
      <c r="S525" s="32" t="s">
        <v>24</v>
      </c>
    </row>
    <row r="526" spans="1:19" ht="15.75" thickBot="1" x14ac:dyDescent="0.3">
      <c r="A526" s="36"/>
      <c r="B526" s="37"/>
      <c r="C526" s="37"/>
      <c r="D526" s="37"/>
      <c r="E526" s="38"/>
      <c r="F526" s="38"/>
      <c r="G526" s="41" t="s">
        <v>32</v>
      </c>
      <c r="H526" s="69">
        <f>SUM(H523:H525)</f>
        <v>586836.89999999991</v>
      </c>
      <c r="I526" s="165">
        <f>SUM(I523:I525)</f>
        <v>44800</v>
      </c>
      <c r="J526" s="35">
        <f>SUM(J523:J525)</f>
        <v>168247.00999999998</v>
      </c>
      <c r="K526" s="298" t="s">
        <v>23</v>
      </c>
      <c r="L526" s="196">
        <f>SUM(L525:L525)</f>
        <v>0</v>
      </c>
      <c r="M526" s="167">
        <f>SUM(M525:M525)</f>
        <v>0</v>
      </c>
      <c r="N526" s="244"/>
      <c r="O526" s="38"/>
      <c r="P526" s="38"/>
      <c r="Q526" s="38"/>
      <c r="R526" s="38"/>
      <c r="S526" s="38"/>
    </row>
    <row r="527" spans="1:19" x14ac:dyDescent="0.25">
      <c r="A527" s="36"/>
      <c r="B527" s="37"/>
      <c r="C527" s="37"/>
      <c r="D527" s="37"/>
      <c r="E527" s="38"/>
      <c r="F527" s="38"/>
      <c r="G527" s="41"/>
      <c r="H527" s="148"/>
      <c r="I527" s="148"/>
      <c r="J527" s="39"/>
      <c r="K527" s="53"/>
      <c r="L527" s="197"/>
      <c r="M527" s="197"/>
      <c r="N527" s="244"/>
      <c r="O527" s="38"/>
      <c r="P527" s="38"/>
      <c r="Q527" s="38"/>
      <c r="R527" s="38"/>
      <c r="S527" s="38"/>
    </row>
    <row r="528" spans="1:19" x14ac:dyDescent="0.25">
      <c r="A528" s="36"/>
      <c r="B528" s="37"/>
      <c r="C528" s="37"/>
      <c r="D528" s="37"/>
      <c r="E528" s="38"/>
      <c r="F528" s="38"/>
      <c r="G528" s="41"/>
      <c r="H528" s="148"/>
      <c r="I528" s="148"/>
      <c r="J528" s="299"/>
      <c r="K528" s="245"/>
      <c r="L528" s="197"/>
      <c r="M528" s="197"/>
      <c r="N528" s="244"/>
      <c r="O528" s="38"/>
      <c r="P528" s="38"/>
      <c r="Q528" s="38"/>
      <c r="R528" s="38"/>
      <c r="S528" s="38"/>
    </row>
    <row r="529" spans="1:19" x14ac:dyDescent="0.25">
      <c r="A529" s="36"/>
      <c r="B529" s="37"/>
      <c r="C529" s="37"/>
      <c r="D529" s="37"/>
      <c r="E529" s="38"/>
      <c r="F529" s="38"/>
      <c r="G529" s="41"/>
      <c r="H529" s="148"/>
      <c r="I529" s="148"/>
      <c r="J529" s="299"/>
      <c r="K529" s="245"/>
      <c r="L529" s="197"/>
      <c r="M529" s="197"/>
      <c r="N529" s="244"/>
      <c r="O529" s="38"/>
      <c r="P529" s="38"/>
      <c r="Q529" s="38"/>
      <c r="R529" s="38"/>
      <c r="S529" s="38"/>
    </row>
    <row r="530" spans="1:19" x14ac:dyDescent="0.25">
      <c r="A530" s="36"/>
      <c r="B530" s="37"/>
      <c r="C530" s="37"/>
      <c r="D530" s="37"/>
      <c r="E530" s="38"/>
      <c r="F530" s="38"/>
      <c r="G530" s="41"/>
      <c r="H530" s="39"/>
      <c r="I530" s="148"/>
      <c r="J530" s="299"/>
      <c r="K530" s="245"/>
      <c r="L530" s="197"/>
      <c r="M530" s="197"/>
      <c r="N530" s="244"/>
      <c r="O530" s="38"/>
      <c r="P530" s="38"/>
      <c r="Q530" s="38"/>
      <c r="R530" s="38"/>
      <c r="S530" s="38"/>
    </row>
    <row r="531" spans="1:19" x14ac:dyDescent="0.25">
      <c r="A531" s="7"/>
      <c r="B531" s="1"/>
      <c r="C531" s="1"/>
      <c r="D531" s="1"/>
      <c r="E531" s="1"/>
      <c r="F531" s="2"/>
      <c r="G531" s="1"/>
      <c r="H531" s="3"/>
      <c r="I531" s="111"/>
      <c r="J531" s="1"/>
      <c r="K531" s="4"/>
      <c r="L531" s="1"/>
      <c r="M531" s="1"/>
      <c r="N531" s="211"/>
      <c r="O531" s="212"/>
      <c r="P531" s="4"/>
      <c r="Q531" s="4"/>
      <c r="R531" s="4"/>
      <c r="S531" s="63"/>
    </row>
    <row r="532" spans="1:19" x14ac:dyDescent="0.25">
      <c r="A532" s="7"/>
      <c r="B532" s="1"/>
      <c r="C532" s="1"/>
      <c r="D532" s="1"/>
      <c r="E532" s="1"/>
      <c r="F532" s="2"/>
      <c r="G532" s="1"/>
      <c r="H532" s="3"/>
      <c r="I532" s="111"/>
      <c r="J532" s="1"/>
      <c r="K532" s="4"/>
      <c r="L532" s="1"/>
      <c r="M532" s="1"/>
      <c r="N532" s="211"/>
      <c r="O532" s="212"/>
      <c r="P532" s="4"/>
      <c r="Q532" s="4"/>
      <c r="R532" s="4"/>
      <c r="S532" s="1"/>
    </row>
    <row r="533" spans="1:19" x14ac:dyDescent="0.25">
      <c r="A533" s="7"/>
      <c r="B533" s="1"/>
      <c r="C533" s="1"/>
      <c r="D533" s="1"/>
      <c r="E533" s="1"/>
      <c r="F533" s="2"/>
      <c r="G533" s="1"/>
      <c r="H533" s="3"/>
      <c r="I533" s="111"/>
      <c r="J533" s="1"/>
      <c r="K533" s="4"/>
      <c r="L533" s="1"/>
      <c r="M533" s="1"/>
      <c r="N533" s="211"/>
      <c r="O533" s="212"/>
      <c r="P533" s="4"/>
      <c r="Q533" s="4"/>
      <c r="R533" s="4"/>
      <c r="S533" s="1"/>
    </row>
    <row r="534" spans="1:19" x14ac:dyDescent="0.25">
      <c r="A534" s="7"/>
      <c r="B534" s="1"/>
      <c r="C534" s="1"/>
      <c r="D534" s="1"/>
      <c r="E534" s="1"/>
      <c r="F534" s="2"/>
      <c r="G534" s="1"/>
      <c r="H534" s="3"/>
      <c r="I534" s="111"/>
      <c r="J534" s="1"/>
      <c r="K534" s="4"/>
      <c r="L534" s="1"/>
      <c r="M534" s="1"/>
      <c r="N534" s="211"/>
      <c r="O534" s="212"/>
      <c r="P534" s="4"/>
      <c r="Q534" s="4"/>
      <c r="R534" s="4"/>
      <c r="S534" s="1"/>
    </row>
    <row r="535" spans="1:19" x14ac:dyDescent="0.25">
      <c r="A535" s="7"/>
      <c r="B535" s="1"/>
      <c r="C535" s="1"/>
      <c r="D535" s="1"/>
      <c r="E535" s="1"/>
      <c r="F535" s="2"/>
      <c r="G535" s="1"/>
      <c r="H535" s="3"/>
      <c r="I535" s="111"/>
      <c r="J535" s="1"/>
      <c r="K535" s="4"/>
      <c r="L535" s="1"/>
      <c r="M535" s="1"/>
      <c r="N535" s="211"/>
      <c r="O535" s="212"/>
      <c r="P535" s="4"/>
      <c r="Q535" s="4"/>
      <c r="R535" s="4"/>
      <c r="S535" s="1"/>
    </row>
    <row r="536" spans="1:19" x14ac:dyDescent="0.25">
      <c r="A536" s="7"/>
      <c r="B536" s="1"/>
      <c r="C536" s="1"/>
      <c r="D536" s="1"/>
      <c r="E536" s="1"/>
      <c r="F536" s="2"/>
      <c r="G536" s="1"/>
      <c r="H536" s="3"/>
      <c r="I536" s="111"/>
      <c r="J536" s="1"/>
      <c r="K536" s="4"/>
      <c r="L536" s="1"/>
      <c r="M536" s="1"/>
      <c r="N536" s="211"/>
      <c r="O536" s="212"/>
      <c r="P536" s="4"/>
      <c r="Q536" s="4"/>
      <c r="R536" s="4"/>
      <c r="S536" s="1"/>
    </row>
    <row r="537" spans="1:19" x14ac:dyDescent="0.25">
      <c r="A537" s="7"/>
      <c r="B537" s="1"/>
      <c r="C537" s="1"/>
      <c r="D537" s="1"/>
      <c r="E537" s="1"/>
      <c r="F537" s="2"/>
      <c r="G537" s="1"/>
      <c r="H537" s="3"/>
      <c r="I537" s="111"/>
      <c r="J537" s="1"/>
      <c r="K537" s="4"/>
      <c r="L537" s="1"/>
      <c r="M537" s="1"/>
      <c r="N537" s="211"/>
      <c r="O537" s="212"/>
      <c r="P537" s="4"/>
      <c r="Q537" s="4"/>
      <c r="R537" s="4"/>
      <c r="S537" s="1"/>
    </row>
    <row r="538" spans="1:19" x14ac:dyDescent="0.25">
      <c r="A538" s="7"/>
      <c r="B538" s="1"/>
      <c r="C538" s="1"/>
      <c r="D538" s="1"/>
      <c r="E538" s="1"/>
      <c r="F538" s="2"/>
      <c r="G538" s="1"/>
      <c r="H538" s="3"/>
      <c r="I538" s="111"/>
      <c r="J538" s="1"/>
      <c r="K538" s="4"/>
      <c r="L538" s="1"/>
      <c r="M538" s="1"/>
      <c r="N538" s="211"/>
      <c r="O538" s="212"/>
      <c r="P538" s="4"/>
      <c r="Q538" s="4"/>
      <c r="R538" s="4"/>
      <c r="S538" s="1"/>
    </row>
    <row r="539" spans="1:19" x14ac:dyDescent="0.25">
      <c r="A539" s="7"/>
      <c r="B539" s="1"/>
      <c r="C539" s="1"/>
      <c r="D539" s="1"/>
      <c r="E539" s="1"/>
      <c r="F539" s="2"/>
      <c r="G539" s="1"/>
      <c r="H539" s="3"/>
      <c r="I539" s="111"/>
      <c r="J539" s="1"/>
      <c r="K539" s="4"/>
      <c r="L539" s="1"/>
      <c r="M539" s="1"/>
      <c r="N539" s="211"/>
      <c r="O539" s="212"/>
      <c r="P539" s="4"/>
      <c r="Q539" s="4"/>
      <c r="R539" s="4"/>
      <c r="S539" s="1"/>
    </row>
    <row r="540" spans="1:19" x14ac:dyDescent="0.25">
      <c r="A540" s="7"/>
      <c r="B540" s="1"/>
      <c r="C540" s="1"/>
      <c r="D540" s="1"/>
      <c r="E540" s="1"/>
      <c r="F540" s="2"/>
      <c r="G540" s="1"/>
      <c r="H540" s="3"/>
      <c r="I540" s="111"/>
      <c r="J540" s="1"/>
      <c r="K540" s="4"/>
      <c r="L540" s="1"/>
      <c r="M540" s="1"/>
      <c r="N540" s="211"/>
      <c r="O540" s="212"/>
      <c r="P540" s="4"/>
      <c r="Q540" s="4"/>
      <c r="R540" s="4"/>
      <c r="S540" s="1"/>
    </row>
    <row r="541" spans="1:19" x14ac:dyDescent="0.25">
      <c r="A541" s="1"/>
      <c r="B541" s="1"/>
      <c r="C541" s="1"/>
      <c r="D541" s="2"/>
      <c r="E541" s="1"/>
      <c r="F541" s="2"/>
      <c r="G541" s="1"/>
      <c r="H541" s="3"/>
      <c r="I541" s="111"/>
      <c r="J541" s="1"/>
      <c r="K541" s="4"/>
      <c r="L541" s="1"/>
      <c r="M541" s="1"/>
      <c r="N541" s="211"/>
      <c r="O541" s="212"/>
      <c r="P541" s="4"/>
      <c r="Q541" s="4"/>
      <c r="R541" s="4"/>
      <c r="S541" s="1"/>
    </row>
    <row r="542" spans="1:19" x14ac:dyDescent="0.25">
      <c r="A542" s="1"/>
      <c r="B542" s="1"/>
      <c r="C542" s="1"/>
      <c r="D542" s="2"/>
      <c r="E542" s="1"/>
      <c r="F542" s="2"/>
      <c r="G542" s="1"/>
      <c r="H542" s="3"/>
      <c r="I542" s="111"/>
      <c r="J542" s="1"/>
      <c r="K542" s="4"/>
      <c r="L542" s="1"/>
      <c r="M542" s="1"/>
      <c r="N542" s="211"/>
      <c r="O542" s="212"/>
      <c r="P542" s="4"/>
      <c r="Q542" s="4"/>
      <c r="R542" s="4"/>
      <c r="S542" s="1"/>
    </row>
    <row r="543" spans="1:19" x14ac:dyDescent="0.25">
      <c r="A543" s="1"/>
      <c r="B543" s="1"/>
      <c r="C543" s="1"/>
      <c r="D543" s="2"/>
      <c r="E543" s="1"/>
      <c r="F543" s="2"/>
      <c r="G543" s="1"/>
      <c r="H543" s="3"/>
      <c r="I543" s="111"/>
      <c r="J543" s="1"/>
      <c r="K543" s="4"/>
      <c r="L543" s="1"/>
      <c r="M543" s="1"/>
      <c r="N543" s="211"/>
      <c r="O543" s="212"/>
      <c r="P543" s="4"/>
      <c r="Q543" s="4"/>
      <c r="R543" s="4"/>
      <c r="S543" s="1"/>
    </row>
    <row r="544" spans="1:19" x14ac:dyDescent="0.25">
      <c r="A544" s="1"/>
      <c r="B544" s="1"/>
      <c r="C544" s="1"/>
      <c r="D544" s="2"/>
      <c r="E544" s="1"/>
      <c r="F544" s="2"/>
      <c r="G544" s="1"/>
      <c r="H544" s="3"/>
      <c r="I544" s="111"/>
      <c r="J544" s="1"/>
      <c r="K544" s="4"/>
      <c r="L544" s="1"/>
      <c r="M544" s="1"/>
      <c r="N544" s="211"/>
      <c r="O544" s="212"/>
      <c r="P544" s="4"/>
      <c r="Q544" s="4"/>
      <c r="R544" s="4"/>
      <c r="S544" s="1"/>
    </row>
    <row r="545" spans="1:19" x14ac:dyDescent="0.25">
      <c r="A545" s="1"/>
      <c r="B545" s="1"/>
      <c r="C545" s="1"/>
      <c r="D545" s="2"/>
      <c r="E545" s="1"/>
      <c r="F545" s="2"/>
      <c r="G545" s="1"/>
      <c r="H545" s="3"/>
      <c r="I545" s="111"/>
      <c r="J545" s="1"/>
      <c r="K545" s="4"/>
      <c r="L545" s="1"/>
      <c r="M545" s="1"/>
      <c r="N545" s="211"/>
      <c r="O545" s="212"/>
      <c r="P545" s="4"/>
      <c r="Q545" s="4"/>
      <c r="R545" s="4"/>
      <c r="S545" s="1"/>
    </row>
    <row r="546" spans="1:19" x14ac:dyDescent="0.25">
      <c r="A546" s="1"/>
      <c r="B546" s="413" t="s">
        <v>0</v>
      </c>
      <c r="C546" s="413"/>
      <c r="D546" s="413"/>
      <c r="E546" s="380" t="s">
        <v>200</v>
      </c>
      <c r="F546" s="380"/>
      <c r="G546" s="380"/>
      <c r="H546" s="380"/>
      <c r="I546" s="380"/>
      <c r="J546" s="380"/>
      <c r="K546" s="5"/>
      <c r="L546" s="6"/>
      <c r="M546" s="6"/>
      <c r="N546" s="213"/>
      <c r="O546" s="212"/>
      <c r="P546" s="4"/>
      <c r="Q546" s="4"/>
      <c r="R546" s="4"/>
      <c r="S546" s="1"/>
    </row>
    <row r="547" spans="1:19" x14ac:dyDescent="0.25">
      <c r="A547" s="1"/>
      <c r="C547" s="214"/>
      <c r="D547" s="214" t="s">
        <v>1</v>
      </c>
      <c r="E547" s="414" t="s">
        <v>278</v>
      </c>
      <c r="F547" s="414"/>
      <c r="G547" s="414"/>
      <c r="H547" s="414"/>
      <c r="I547" s="414"/>
      <c r="J547" s="414"/>
      <c r="K547" s="5"/>
      <c r="L547" s="6"/>
      <c r="M547" s="6"/>
      <c r="N547" s="213"/>
      <c r="O547" s="212"/>
      <c r="P547" s="4"/>
      <c r="Q547" s="4"/>
      <c r="R547" s="4"/>
      <c r="S547" s="1"/>
    </row>
    <row r="548" spans="1:19" x14ac:dyDescent="0.25">
      <c r="A548" s="7"/>
      <c r="C548" s="118"/>
      <c r="D548" s="118" t="s">
        <v>2</v>
      </c>
      <c r="E548" s="415" t="s">
        <v>59</v>
      </c>
      <c r="F548" s="415"/>
      <c r="G548" s="8"/>
      <c r="H548" s="9"/>
      <c r="I548" s="215"/>
      <c r="J548" s="11"/>
      <c r="K548" s="4"/>
      <c r="L548" s="6"/>
      <c r="M548" s="6"/>
      <c r="N548" s="213"/>
      <c r="O548" s="212"/>
      <c r="P548" s="4"/>
      <c r="Q548" s="4"/>
      <c r="R548" s="4"/>
      <c r="S548" s="1"/>
    </row>
    <row r="549" spans="1:19" x14ac:dyDescent="0.25">
      <c r="A549" s="7"/>
      <c r="C549" s="118"/>
      <c r="D549" s="118"/>
      <c r="E549" s="171"/>
      <c r="F549" s="171"/>
      <c r="G549" s="13"/>
      <c r="H549" s="14"/>
      <c r="I549" s="248"/>
      <c r="J549" s="16"/>
      <c r="K549" s="4"/>
      <c r="L549" s="6"/>
      <c r="M549" s="6"/>
      <c r="N549" s="213"/>
      <c r="O549" s="212"/>
      <c r="P549" s="4"/>
      <c r="Q549" s="4"/>
      <c r="R549" s="4"/>
      <c r="S549" s="1"/>
    </row>
    <row r="550" spans="1:19" ht="15.75" thickBot="1" x14ac:dyDescent="0.3">
      <c r="A550" s="7"/>
      <c r="B550" s="12"/>
      <c r="C550" s="12"/>
      <c r="D550" s="12"/>
      <c r="E550" s="12"/>
      <c r="F550" s="12"/>
      <c r="G550" s="13"/>
      <c r="H550" s="14"/>
      <c r="I550" s="248"/>
      <c r="J550" s="16"/>
      <c r="K550" s="17"/>
      <c r="L550" s="16"/>
      <c r="M550" s="16"/>
      <c r="N550" s="249"/>
      <c r="O550" s="250"/>
      <c r="P550" s="17"/>
      <c r="Q550" s="17"/>
      <c r="R550" s="17"/>
      <c r="S550" s="1"/>
    </row>
    <row r="551" spans="1:19" x14ac:dyDescent="0.25">
      <c r="A551" s="5"/>
      <c r="B551" s="416" t="s">
        <v>186</v>
      </c>
      <c r="C551" s="400" t="s">
        <v>4</v>
      </c>
      <c r="D551" s="402"/>
      <c r="E551" s="418" t="s">
        <v>187</v>
      </c>
      <c r="F551" s="418" t="s">
        <v>188</v>
      </c>
      <c r="G551" s="418" t="s">
        <v>5</v>
      </c>
      <c r="H551" s="419" t="s">
        <v>63</v>
      </c>
      <c r="I551" s="400" t="s">
        <v>6</v>
      </c>
      <c r="J551" s="401"/>
      <c r="K551" s="401"/>
      <c r="L551" s="401"/>
      <c r="M551" s="402"/>
      <c r="N551" s="403" t="s">
        <v>7</v>
      </c>
      <c r="O551" s="404"/>
      <c r="P551" s="403" t="s">
        <v>8</v>
      </c>
      <c r="Q551" s="404"/>
      <c r="R551" s="403" t="s">
        <v>9</v>
      </c>
      <c r="S551" s="405"/>
    </row>
    <row r="552" spans="1:19" x14ac:dyDescent="0.25">
      <c r="A552" s="5"/>
      <c r="B552" s="417"/>
      <c r="C552" s="378" t="s">
        <v>10</v>
      </c>
      <c r="D552" s="378" t="s">
        <v>11</v>
      </c>
      <c r="E552" s="408"/>
      <c r="F552" s="408"/>
      <c r="G552" s="408"/>
      <c r="H552" s="420"/>
      <c r="I552" s="409" t="s">
        <v>12</v>
      </c>
      <c r="J552" s="410"/>
      <c r="K552" s="409" t="s">
        <v>13</v>
      </c>
      <c r="L552" s="411"/>
      <c r="M552" s="410"/>
      <c r="N552" s="406" t="s">
        <v>14</v>
      </c>
      <c r="O552" s="412"/>
      <c r="P552" s="406" t="s">
        <v>14</v>
      </c>
      <c r="Q552" s="412"/>
      <c r="R552" s="406"/>
      <c r="S552" s="407"/>
    </row>
    <row r="553" spans="1:19" ht="23.25" thickBot="1" x14ac:dyDescent="0.3">
      <c r="A553" s="18"/>
      <c r="B553" s="417"/>
      <c r="C553" s="408"/>
      <c r="D553" s="408"/>
      <c r="E553" s="408"/>
      <c r="F553" s="408"/>
      <c r="G553" s="408"/>
      <c r="H553" s="420"/>
      <c r="I553" s="43" t="s">
        <v>15</v>
      </c>
      <c r="J553" s="20" t="s">
        <v>16</v>
      </c>
      <c r="K553" s="20" t="s">
        <v>189</v>
      </c>
      <c r="L553" s="20" t="s">
        <v>15</v>
      </c>
      <c r="M553" s="225" t="s">
        <v>17</v>
      </c>
      <c r="N553" s="226" t="s">
        <v>18</v>
      </c>
      <c r="O553" s="20" t="s">
        <v>17</v>
      </c>
      <c r="P553" s="20" t="s">
        <v>19</v>
      </c>
      <c r="Q553" s="20" t="s">
        <v>17</v>
      </c>
      <c r="R553" s="227" t="s">
        <v>20</v>
      </c>
      <c r="S553" s="228" t="s">
        <v>21</v>
      </c>
    </row>
    <row r="554" spans="1:19" ht="22.5" x14ac:dyDescent="0.25">
      <c r="A554" s="18"/>
      <c r="B554" s="229"/>
      <c r="C554" s="230">
        <v>412001</v>
      </c>
      <c r="D554" s="230" t="s">
        <v>279</v>
      </c>
      <c r="E554" s="230" t="s">
        <v>22</v>
      </c>
      <c r="F554" s="21" t="s">
        <v>23</v>
      </c>
      <c r="G554" s="300" t="s">
        <v>277</v>
      </c>
      <c r="H554" s="22">
        <v>780254.63</v>
      </c>
      <c r="I554" s="232">
        <v>9601.99</v>
      </c>
      <c r="J554" s="130">
        <f>10378+15915+6581+36065+9252.16+9601.99</f>
        <v>87793.150000000009</v>
      </c>
      <c r="K554" s="21" t="s">
        <v>23</v>
      </c>
      <c r="L554" s="21">
        <v>0</v>
      </c>
      <c r="M554" s="174" t="s">
        <v>68</v>
      </c>
      <c r="N554" s="46">
        <f>(I554*100)/H554</f>
        <v>1.2306226237965419</v>
      </c>
      <c r="O554" s="46">
        <f>J554*100/H554</f>
        <v>11.251858896370791</v>
      </c>
      <c r="P554" s="21" t="s">
        <v>23</v>
      </c>
      <c r="Q554" s="21" t="s">
        <v>23</v>
      </c>
      <c r="R554" s="21" t="s">
        <v>23</v>
      </c>
      <c r="S554" s="24" t="s">
        <v>23</v>
      </c>
    </row>
    <row r="555" spans="1:19" ht="45.75" thickBot="1" x14ac:dyDescent="0.3">
      <c r="A555" s="18"/>
      <c r="B555" s="238">
        <v>169951002</v>
      </c>
      <c r="C555" s="239">
        <v>412002</v>
      </c>
      <c r="D555" s="239" t="s">
        <v>280</v>
      </c>
      <c r="E555" s="239" t="s">
        <v>22</v>
      </c>
      <c r="F555" s="29" t="s">
        <v>281</v>
      </c>
      <c r="G555" s="297" t="s">
        <v>282</v>
      </c>
      <c r="H555" s="30">
        <v>100000.72</v>
      </c>
      <c r="I555" s="241">
        <v>70000.72</v>
      </c>
      <c r="J555" s="142">
        <f>30000+70000.72</f>
        <v>100000.72</v>
      </c>
      <c r="K555" s="29"/>
      <c r="L555" s="29"/>
      <c r="M555" s="181"/>
      <c r="N555" s="50"/>
      <c r="O555" s="50"/>
      <c r="P555" s="29"/>
      <c r="Q555" s="29"/>
      <c r="R555" s="29"/>
      <c r="S555" s="32"/>
    </row>
    <row r="556" spans="1:19" ht="15.75" thickBot="1" x14ac:dyDescent="0.3">
      <c r="A556" s="18"/>
      <c r="B556" s="301"/>
      <c r="C556" s="301"/>
      <c r="D556" s="301"/>
      <c r="E556" s="301"/>
      <c r="F556" s="33"/>
      <c r="G556" s="41" t="s">
        <v>32</v>
      </c>
      <c r="H556" s="34">
        <f>SUM(H554:H555)</f>
        <v>880255.35</v>
      </c>
      <c r="I556" s="165">
        <f>SUM(I554:I555)</f>
        <v>79602.710000000006</v>
      </c>
      <c r="J556" s="35">
        <f>J554+J555</f>
        <v>187793.87</v>
      </c>
      <c r="K556" s="208" t="s">
        <v>23</v>
      </c>
      <c r="L556" s="302">
        <f>SUM(L553:L553)</f>
        <v>0</v>
      </c>
      <c r="M556" s="303">
        <f>SUM(M553:M553)</f>
        <v>0</v>
      </c>
      <c r="N556" s="304"/>
      <c r="O556" s="304"/>
      <c r="P556" s="305"/>
      <c r="Q556" s="305"/>
      <c r="R556" s="33"/>
      <c r="S556" s="33"/>
    </row>
    <row r="557" spans="1:19" ht="15.75" thickBot="1" x14ac:dyDescent="0.3">
      <c r="A557" s="18"/>
      <c r="B557" s="301"/>
      <c r="C557" s="301"/>
      <c r="D557" s="301"/>
      <c r="E557" s="301"/>
      <c r="F557" s="33"/>
      <c r="G557" s="70"/>
      <c r="H557" s="52"/>
      <c r="I557" s="210"/>
      <c r="J557" s="146"/>
      <c r="K557" s="33"/>
      <c r="L557" s="33"/>
      <c r="M557" s="183"/>
      <c r="N557" s="304"/>
      <c r="O557" s="304"/>
      <c r="P557" s="305"/>
      <c r="Q557" s="305"/>
      <c r="R557" s="33"/>
      <c r="S557" s="33"/>
    </row>
    <row r="558" spans="1:19" ht="15.75" thickBot="1" x14ac:dyDescent="0.3">
      <c r="A558" s="18"/>
      <c r="B558" s="301"/>
      <c r="C558" s="301"/>
      <c r="D558" s="394" t="s">
        <v>283</v>
      </c>
      <c r="E558" s="395"/>
      <c r="F558" s="395"/>
      <c r="G558" s="396"/>
      <c r="H558" s="306">
        <v>9105860.75</v>
      </c>
      <c r="I558" s="210"/>
      <c r="J558" s="146"/>
      <c r="K558" s="33"/>
      <c r="L558" s="33"/>
      <c r="M558" s="183"/>
      <c r="N558" s="304"/>
      <c r="O558" s="304"/>
      <c r="P558" s="305"/>
      <c r="Q558" s="305"/>
      <c r="R558" s="33"/>
      <c r="S558" s="33"/>
    </row>
    <row r="559" spans="1:19" ht="15.75" thickBot="1" x14ac:dyDescent="0.3">
      <c r="A559" s="18"/>
      <c r="B559" s="301"/>
      <c r="C559" s="301"/>
      <c r="D559" s="301"/>
      <c r="E559" s="301"/>
      <c r="F559" s="33"/>
      <c r="G559" s="33"/>
      <c r="H559" s="52"/>
      <c r="I559" s="210"/>
      <c r="J559" s="146"/>
      <c r="K559" s="33"/>
      <c r="L559" s="33"/>
      <c r="M559" s="183"/>
      <c r="N559" s="304"/>
      <c r="O559" s="304"/>
      <c r="P559" s="305"/>
      <c r="Q559" s="305"/>
      <c r="R559" s="33"/>
      <c r="S559" s="33"/>
    </row>
    <row r="560" spans="1:19" ht="15.75" thickBot="1" x14ac:dyDescent="0.3">
      <c r="A560" s="36"/>
      <c r="B560" s="37"/>
      <c r="C560" s="37"/>
      <c r="D560" s="397" t="s">
        <v>34</v>
      </c>
      <c r="E560" s="398"/>
      <c r="F560" s="398"/>
      <c r="G560" s="399"/>
      <c r="H560" s="307">
        <f>H103+H215+H270+H299+H355+H493+H526++H556+H558</f>
        <v>29725591.59</v>
      </c>
      <c r="I560" s="273">
        <f>I103+I215+I270+I299+I355+I493+I526+I556</f>
        <v>3098862.82</v>
      </c>
      <c r="J560" s="308">
        <f>J103+J215+J270+J299+J355+J493+J526+J556</f>
        <v>14154540.219999997</v>
      </c>
      <c r="K560" s="41"/>
      <c r="L560" s="282"/>
      <c r="M560" s="283"/>
      <c r="N560" s="244"/>
      <c r="O560" s="38"/>
      <c r="P560" s="38"/>
      <c r="Q560" s="38"/>
      <c r="R560" s="38"/>
      <c r="S560" s="38"/>
    </row>
    <row r="561" spans="1:19" x14ac:dyDescent="0.25">
      <c r="A561" s="36"/>
      <c r="B561" s="37"/>
      <c r="C561" s="37"/>
      <c r="D561" s="37"/>
      <c r="E561" s="38"/>
      <c r="F561" s="38"/>
      <c r="G561" s="309"/>
      <c r="H561" s="285"/>
      <c r="I561" s="148"/>
      <c r="J561" s="285"/>
      <c r="K561" s="310"/>
      <c r="L561" s="282"/>
      <c r="M561" s="283"/>
      <c r="N561" s="294"/>
      <c r="O561" s="38"/>
      <c r="P561" s="38"/>
      <c r="Q561" s="38"/>
      <c r="R561" s="38"/>
      <c r="S561" s="38"/>
    </row>
    <row r="562" spans="1:19" x14ac:dyDescent="0.25">
      <c r="A562" s="36"/>
      <c r="B562" s="37"/>
      <c r="C562" s="37"/>
      <c r="D562" s="37"/>
      <c r="E562" s="38"/>
      <c r="F562" s="38"/>
      <c r="G562" s="281"/>
      <c r="H562" s="39"/>
      <c r="I562" s="148"/>
      <c r="J562" s="39"/>
      <c r="K562" s="41"/>
      <c r="L562" s="282"/>
      <c r="M562" s="283"/>
      <c r="N562" s="244"/>
      <c r="O562" s="38"/>
      <c r="P562" s="38"/>
      <c r="Q562" s="38"/>
      <c r="R562" s="38"/>
      <c r="S562" s="38"/>
    </row>
    <row r="563" spans="1:19" x14ac:dyDescent="0.25">
      <c r="A563" s="36"/>
      <c r="B563" s="38"/>
      <c r="C563" s="38"/>
      <c r="D563" s="38"/>
      <c r="E563" s="38"/>
      <c r="F563" s="38"/>
      <c r="G563" s="18"/>
      <c r="H563" s="285"/>
      <c r="I563" s="286"/>
      <c r="J563" s="285"/>
      <c r="K563" s="41"/>
      <c r="L563" s="282"/>
      <c r="M563" s="283"/>
      <c r="N563" s="244"/>
      <c r="O563" s="38"/>
      <c r="P563" s="38"/>
      <c r="Q563" s="38"/>
      <c r="R563" s="38"/>
      <c r="S563" s="38"/>
    </row>
    <row r="564" spans="1:19" x14ac:dyDescent="0.25">
      <c r="A564" s="36"/>
      <c r="B564" s="40"/>
      <c r="C564" s="40"/>
      <c r="D564" s="40"/>
      <c r="E564" s="36"/>
      <c r="F564" s="246"/>
      <c r="G564" s="36"/>
      <c r="H564" s="263"/>
      <c r="I564" s="264"/>
      <c r="J564" s="265"/>
      <c r="K564" s="41"/>
      <c r="L564" s="266"/>
      <c r="M564" s="267"/>
      <c r="N564" s="244"/>
      <c r="O564" s="250"/>
      <c r="P564" s="38"/>
      <c r="Q564" s="38"/>
      <c r="R564" s="38"/>
      <c r="S564" s="38"/>
    </row>
    <row r="565" spans="1:19" x14ac:dyDescent="0.25">
      <c r="A565" s="7"/>
      <c r="B565" s="1"/>
      <c r="C565" s="1"/>
      <c r="D565" s="1"/>
      <c r="E565" s="1"/>
      <c r="F565" s="2"/>
      <c r="G565" s="1"/>
      <c r="H565" s="3"/>
      <c r="I565" s="111"/>
      <c r="J565" s="1"/>
      <c r="K565" s="4"/>
      <c r="L565" s="1"/>
      <c r="M565" s="1"/>
      <c r="N565" s="211"/>
      <c r="O565" s="212"/>
      <c r="P565" s="4"/>
      <c r="Q565" s="4"/>
      <c r="R565" s="4"/>
      <c r="S565" s="1"/>
    </row>
    <row r="566" spans="1:19" x14ac:dyDescent="0.25">
      <c r="A566" s="7"/>
      <c r="B566" s="1"/>
      <c r="C566" s="1"/>
      <c r="D566" s="1"/>
      <c r="E566" s="1"/>
      <c r="F566" s="2"/>
      <c r="G566" s="1"/>
      <c r="H566" s="3"/>
      <c r="I566" s="111"/>
      <c r="J566" s="1"/>
      <c r="K566" s="4"/>
      <c r="L566" s="1"/>
      <c r="M566" s="1"/>
      <c r="N566" s="211"/>
      <c r="O566" s="212"/>
      <c r="P566" s="4"/>
      <c r="Q566" s="4"/>
      <c r="R566" s="4"/>
      <c r="S566" s="1"/>
    </row>
    <row r="567" spans="1:19" x14ac:dyDescent="0.25">
      <c r="A567" s="7"/>
      <c r="B567" s="1"/>
      <c r="C567" s="1"/>
      <c r="D567" s="1"/>
      <c r="E567" s="1"/>
      <c r="F567" s="2"/>
      <c r="G567" s="1"/>
      <c r="H567" s="3"/>
      <c r="I567" s="111"/>
      <c r="J567" s="1"/>
      <c r="K567" s="4"/>
      <c r="L567" s="1"/>
      <c r="M567" s="1"/>
      <c r="N567" s="211"/>
      <c r="O567" s="212"/>
      <c r="P567" s="4"/>
      <c r="Q567" s="4"/>
      <c r="R567" s="4"/>
      <c r="S567" s="1"/>
    </row>
    <row r="568" spans="1:19" x14ac:dyDescent="0.25">
      <c r="A568" s="7"/>
      <c r="B568" s="1"/>
      <c r="C568" s="1"/>
      <c r="D568" s="1"/>
      <c r="E568" s="1"/>
      <c r="F568" s="2"/>
      <c r="G568" s="1"/>
      <c r="H568" s="3"/>
      <c r="I568" s="111"/>
      <c r="J568" s="1"/>
      <c r="K568" s="4"/>
      <c r="L568" s="1"/>
      <c r="M568" s="1"/>
      <c r="N568" s="211"/>
      <c r="O568" s="212"/>
      <c r="P568" s="4"/>
      <c r="Q568" s="4"/>
      <c r="R568" s="4"/>
      <c r="S568" s="1"/>
    </row>
    <row r="569" spans="1:19" x14ac:dyDescent="0.25">
      <c r="A569" s="7"/>
      <c r="B569" s="1"/>
      <c r="C569" s="1"/>
      <c r="D569" s="1"/>
      <c r="E569" s="1"/>
      <c r="F569" s="2"/>
      <c r="G569" s="1"/>
      <c r="H569" s="3"/>
      <c r="I569" s="111"/>
      <c r="J569" s="1"/>
      <c r="K569" s="4"/>
      <c r="L569" s="1"/>
      <c r="M569" s="1"/>
      <c r="N569" s="211"/>
      <c r="O569" s="212"/>
      <c r="P569" s="4"/>
      <c r="Q569" s="4"/>
      <c r="R569" s="4"/>
      <c r="S569" s="1"/>
    </row>
    <row r="570" spans="1:19" x14ac:dyDescent="0.25">
      <c r="A570" s="7"/>
      <c r="B570" s="1"/>
      <c r="C570" s="1"/>
      <c r="D570" s="1"/>
      <c r="E570" s="1"/>
      <c r="F570" s="2"/>
      <c r="G570" s="1"/>
      <c r="H570" s="3"/>
      <c r="I570" s="111"/>
      <c r="J570" s="1"/>
      <c r="K570" s="4"/>
      <c r="L570" s="1"/>
      <c r="M570" s="1"/>
      <c r="N570" s="211"/>
      <c r="O570" s="212"/>
      <c r="P570" s="4"/>
      <c r="Q570" s="4"/>
      <c r="R570" s="4"/>
      <c r="S570" s="1"/>
    </row>
    <row r="571" spans="1:19" x14ac:dyDescent="0.25">
      <c r="A571" s="7"/>
      <c r="B571" s="1"/>
      <c r="C571" s="1"/>
      <c r="D571" s="1"/>
      <c r="E571" s="1"/>
      <c r="F571" s="2"/>
      <c r="G571" s="1"/>
      <c r="H571" s="3"/>
      <c r="I571" s="111"/>
      <c r="J571" s="1"/>
      <c r="K571" s="4"/>
      <c r="L571" s="1"/>
      <c r="M571" s="1"/>
      <c r="N571" s="211"/>
      <c r="O571" s="212"/>
      <c r="P571" s="4"/>
      <c r="Q571" s="4"/>
      <c r="R571" s="4"/>
      <c r="S571" s="1"/>
    </row>
    <row r="572" spans="1:19" x14ac:dyDescent="0.25">
      <c r="A572" s="7"/>
      <c r="B572" s="1"/>
      <c r="C572" s="1"/>
      <c r="D572" s="1"/>
      <c r="E572" s="1"/>
      <c r="F572" s="2"/>
      <c r="G572" s="1"/>
      <c r="H572" s="3"/>
      <c r="I572" s="111"/>
      <c r="J572" s="1"/>
      <c r="K572" s="4"/>
      <c r="L572" s="1"/>
      <c r="M572" s="1"/>
      <c r="N572" s="211"/>
      <c r="O572" s="212"/>
      <c r="P572" s="4"/>
      <c r="Q572" s="4"/>
      <c r="R572" s="4"/>
      <c r="S572" s="1"/>
    </row>
    <row r="573" spans="1:19" x14ac:dyDescent="0.25">
      <c r="A573" s="7"/>
      <c r="B573" s="1"/>
      <c r="C573" s="1"/>
      <c r="D573" s="1"/>
      <c r="E573" s="1"/>
      <c r="F573" s="2"/>
      <c r="G573" s="1"/>
      <c r="H573" s="3"/>
      <c r="I573" s="111"/>
      <c r="J573" s="1"/>
      <c r="K573" s="4"/>
      <c r="L573" s="1"/>
      <c r="M573" s="1"/>
      <c r="N573" s="211"/>
      <c r="O573" s="212"/>
      <c r="P573" s="4"/>
      <c r="Q573" s="4"/>
      <c r="R573" s="4"/>
      <c r="S573" s="1"/>
    </row>
    <row r="576" spans="1:19" x14ac:dyDescent="0.25">
      <c r="A576" s="109"/>
      <c r="B576" s="1"/>
      <c r="C576" s="1"/>
      <c r="D576" s="1"/>
      <c r="E576" s="2"/>
      <c r="F576" s="1"/>
      <c r="G576" s="1"/>
      <c r="H576" s="110"/>
      <c r="I576" s="111"/>
      <c r="J576" s="3"/>
      <c r="K576" s="1"/>
      <c r="L576" s="4"/>
      <c r="M576" s="1"/>
      <c r="N576" s="1"/>
      <c r="O576" s="1"/>
      <c r="P576" s="4"/>
      <c r="Q576" s="4"/>
      <c r="R576" s="4"/>
      <c r="S576" s="4"/>
    </row>
    <row r="577" spans="1:19" x14ac:dyDescent="0.25">
      <c r="A577" s="109"/>
      <c r="B577" s="1"/>
      <c r="C577" s="1"/>
      <c r="D577" s="1"/>
      <c r="E577" s="2"/>
      <c r="F577" s="1"/>
      <c r="G577" s="1"/>
      <c r="H577" s="110"/>
      <c r="I577" s="111"/>
      <c r="J577" s="3"/>
      <c r="K577" s="1"/>
      <c r="L577" s="4"/>
      <c r="M577" s="1"/>
      <c r="N577" s="1"/>
      <c r="O577" s="1"/>
      <c r="P577" s="4"/>
      <c r="Q577" s="4"/>
      <c r="R577" s="4"/>
      <c r="S577" s="4"/>
    </row>
    <row r="578" spans="1:19" x14ac:dyDescent="0.25">
      <c r="A578" s="109"/>
      <c r="B578" s="1"/>
      <c r="C578" s="1"/>
      <c r="D578" s="1"/>
      <c r="E578" s="2"/>
      <c r="F578" s="1"/>
      <c r="G578" s="1"/>
      <c r="H578" s="110"/>
      <c r="I578" s="111"/>
      <c r="J578" s="3"/>
      <c r="K578" s="1"/>
      <c r="L578" s="4"/>
      <c r="M578" s="1"/>
      <c r="N578" s="1"/>
      <c r="O578" s="1"/>
      <c r="P578" s="4"/>
      <c r="Q578" s="4"/>
      <c r="R578" s="4"/>
      <c r="S578" s="4"/>
    </row>
    <row r="579" spans="1:19" x14ac:dyDescent="0.25">
      <c r="A579" s="109"/>
      <c r="B579" s="1"/>
      <c r="C579" s="1"/>
      <c r="D579" s="1"/>
      <c r="E579" s="2"/>
      <c r="F579" s="1"/>
      <c r="G579" s="1"/>
      <c r="H579" s="110"/>
      <c r="I579" s="111"/>
      <c r="J579" s="3"/>
      <c r="K579" s="1"/>
      <c r="L579" s="4"/>
      <c r="M579" s="1"/>
      <c r="N579" s="1"/>
      <c r="O579" s="1"/>
      <c r="P579" s="4"/>
      <c r="Q579" s="4"/>
      <c r="R579" s="4"/>
      <c r="S579" s="4"/>
    </row>
    <row r="580" spans="1:19" x14ac:dyDescent="0.25">
      <c r="A580" s="109"/>
      <c r="B580" s="1"/>
      <c r="C580" s="1"/>
      <c r="D580" s="1"/>
      <c r="E580" s="2"/>
      <c r="F580" s="1"/>
      <c r="G580" s="1"/>
      <c r="H580" s="110"/>
      <c r="I580" s="111"/>
      <c r="J580" s="3"/>
      <c r="K580" s="1"/>
      <c r="L580" s="4"/>
      <c r="M580" s="1"/>
      <c r="N580" s="1"/>
      <c r="O580" s="1"/>
      <c r="P580" s="4"/>
      <c r="Q580" s="4"/>
      <c r="R580" s="4"/>
      <c r="S580" s="4"/>
    </row>
    <row r="581" spans="1:19" x14ac:dyDescent="0.25">
      <c r="A581" s="109"/>
      <c r="B581" s="1"/>
      <c r="C581" s="413" t="s">
        <v>0</v>
      </c>
      <c r="D581" s="413"/>
      <c r="E581" s="413"/>
      <c r="F581" s="380" t="s">
        <v>61</v>
      </c>
      <c r="G581" s="380"/>
      <c r="H581" s="380"/>
      <c r="I581" s="380"/>
      <c r="J581" s="380"/>
      <c r="K581" s="380"/>
      <c r="L581" s="5"/>
      <c r="M581" s="6"/>
      <c r="N581" s="6"/>
      <c r="O581" s="6"/>
      <c r="P581" s="4"/>
      <c r="Q581" s="4"/>
      <c r="R581" s="4"/>
      <c r="S581" s="4"/>
    </row>
    <row r="582" spans="1:19" x14ac:dyDescent="0.25">
      <c r="A582" s="109"/>
      <c r="B582" s="1"/>
      <c r="C582" s="424" t="s">
        <v>1</v>
      </c>
      <c r="D582" s="424"/>
      <c r="E582" s="424"/>
      <c r="F582" s="426" t="s">
        <v>62</v>
      </c>
      <c r="G582" s="426"/>
      <c r="H582" s="426"/>
      <c r="I582" s="426"/>
      <c r="J582" s="426"/>
      <c r="K582" s="426"/>
      <c r="L582" s="5"/>
      <c r="M582" s="6"/>
      <c r="N582" s="6"/>
      <c r="O582" s="6"/>
      <c r="P582" s="4"/>
      <c r="Q582" s="4"/>
      <c r="R582" s="4"/>
      <c r="S582" s="4"/>
    </row>
    <row r="583" spans="1:19" x14ac:dyDescent="0.25">
      <c r="A583" s="109"/>
      <c r="B583" s="7"/>
      <c r="C583" s="413" t="s">
        <v>2</v>
      </c>
      <c r="D583" s="413"/>
      <c r="E583" s="413"/>
      <c r="F583" s="112" t="s">
        <v>284</v>
      </c>
      <c r="G583" s="113"/>
      <c r="H583" s="114"/>
      <c r="I583" s="115"/>
      <c r="J583" s="116"/>
      <c r="K583" s="117"/>
      <c r="L583" s="4"/>
      <c r="M583" s="6"/>
      <c r="N583" s="6"/>
      <c r="O583" s="6"/>
      <c r="P583" s="4"/>
      <c r="Q583" s="4"/>
      <c r="R583" s="4"/>
      <c r="S583" s="4"/>
    </row>
    <row r="584" spans="1:19" ht="15.75" thickBot="1" x14ac:dyDescent="0.3">
      <c r="A584" s="109"/>
      <c r="B584" s="7"/>
      <c r="C584" s="118"/>
      <c r="D584" s="118"/>
      <c r="E584" s="118"/>
      <c r="F584" s="119"/>
      <c r="G584" s="120"/>
      <c r="H584" s="121"/>
      <c r="I584" s="122"/>
      <c r="J584" s="123"/>
      <c r="K584" s="124"/>
      <c r="L584" s="4"/>
      <c r="M584" s="6"/>
      <c r="N584" s="6"/>
      <c r="O584" s="6"/>
      <c r="P584" s="4"/>
      <c r="Q584" s="4"/>
      <c r="R584" s="4"/>
      <c r="S584" s="4"/>
    </row>
    <row r="585" spans="1:19" x14ac:dyDescent="0.25">
      <c r="A585" s="109"/>
      <c r="B585" s="382" t="s">
        <v>25</v>
      </c>
      <c r="C585" s="374" t="s">
        <v>4</v>
      </c>
      <c r="D585" s="374"/>
      <c r="E585" s="374" t="s">
        <v>26</v>
      </c>
      <c r="F585" s="374" t="s">
        <v>27</v>
      </c>
      <c r="G585" s="421" t="s">
        <v>5</v>
      </c>
      <c r="H585" s="385" t="s">
        <v>63</v>
      </c>
      <c r="I585" s="374" t="s">
        <v>6</v>
      </c>
      <c r="J585" s="374"/>
      <c r="K585" s="374"/>
      <c r="L585" s="374"/>
      <c r="M585" s="374"/>
      <c r="N585" s="374" t="s">
        <v>7</v>
      </c>
      <c r="O585" s="374"/>
      <c r="P585" s="374" t="s">
        <v>8</v>
      </c>
      <c r="Q585" s="374"/>
      <c r="R585" s="374" t="s">
        <v>9</v>
      </c>
      <c r="S585" s="375"/>
    </row>
    <row r="586" spans="1:19" x14ac:dyDescent="0.25">
      <c r="A586" s="109"/>
      <c r="B586" s="383"/>
      <c r="C586" s="376" t="s">
        <v>10</v>
      </c>
      <c r="D586" s="376" t="s">
        <v>11</v>
      </c>
      <c r="E586" s="376"/>
      <c r="F586" s="376"/>
      <c r="G586" s="422"/>
      <c r="H586" s="386"/>
      <c r="I586" s="376" t="s">
        <v>12</v>
      </c>
      <c r="J586" s="376"/>
      <c r="K586" s="376" t="s">
        <v>13</v>
      </c>
      <c r="L586" s="376"/>
      <c r="M586" s="376"/>
      <c r="N586" s="376" t="s">
        <v>14</v>
      </c>
      <c r="O586" s="376"/>
      <c r="P586" s="376" t="s">
        <v>14</v>
      </c>
      <c r="Q586" s="376"/>
      <c r="R586" s="376"/>
      <c r="S586" s="377"/>
    </row>
    <row r="587" spans="1:19" ht="23.25" thickBot="1" x14ac:dyDescent="0.3">
      <c r="A587" s="109"/>
      <c r="B587" s="384"/>
      <c r="C587" s="378"/>
      <c r="D587" s="378"/>
      <c r="E587" s="378"/>
      <c r="F587" s="378"/>
      <c r="G587" s="423"/>
      <c r="H587" s="387"/>
      <c r="I587" s="43" t="s">
        <v>19</v>
      </c>
      <c r="J587" s="20" t="s">
        <v>16</v>
      </c>
      <c r="K587" s="20" t="s">
        <v>28</v>
      </c>
      <c r="L587" s="20" t="s">
        <v>15</v>
      </c>
      <c r="M587" s="44" t="s">
        <v>17</v>
      </c>
      <c r="N587" s="20" t="s">
        <v>18</v>
      </c>
      <c r="O587" s="20" t="s">
        <v>17</v>
      </c>
      <c r="P587" s="20" t="s">
        <v>19</v>
      </c>
      <c r="Q587" s="20" t="s">
        <v>16</v>
      </c>
      <c r="R587" s="20" t="s">
        <v>20</v>
      </c>
      <c r="S587" s="45" t="s">
        <v>21</v>
      </c>
    </row>
    <row r="588" spans="1:19" ht="56.25" x14ac:dyDescent="0.25">
      <c r="A588" s="109"/>
      <c r="B588" s="125">
        <v>169951005</v>
      </c>
      <c r="C588" s="126">
        <v>401001</v>
      </c>
      <c r="D588" s="21" t="s">
        <v>64</v>
      </c>
      <c r="E588" s="21" t="s">
        <v>65</v>
      </c>
      <c r="F588" s="127" t="s">
        <v>66</v>
      </c>
      <c r="G588" s="128" t="s">
        <v>67</v>
      </c>
      <c r="H588" s="129">
        <v>52200</v>
      </c>
      <c r="I588" s="22">
        <v>0</v>
      </c>
      <c r="J588" s="130">
        <v>52200</v>
      </c>
      <c r="K588" s="21" t="s">
        <v>23</v>
      </c>
      <c r="L588" s="21">
        <v>0</v>
      </c>
      <c r="M588" s="131" t="s">
        <v>68</v>
      </c>
      <c r="N588" s="46">
        <f>I588*100/H588</f>
        <v>0</v>
      </c>
      <c r="O588" s="46">
        <f>J588*100/H588</f>
        <v>100</v>
      </c>
      <c r="P588" s="46">
        <f>I588*100/H588</f>
        <v>0</v>
      </c>
      <c r="Q588" s="46">
        <f>J588*100/H588</f>
        <v>100</v>
      </c>
      <c r="R588" s="21"/>
      <c r="S588" s="24" t="s">
        <v>24</v>
      </c>
    </row>
    <row r="589" spans="1:19" ht="56.25" x14ac:dyDescent="0.25">
      <c r="A589" s="109"/>
      <c r="B589" s="132">
        <v>169951006</v>
      </c>
      <c r="C589" s="133">
        <v>401002</v>
      </c>
      <c r="D589" s="25" t="s">
        <v>69</v>
      </c>
      <c r="E589" s="134" t="s">
        <v>70</v>
      </c>
      <c r="F589" s="135" t="s">
        <v>71</v>
      </c>
      <c r="G589" s="135" t="s">
        <v>72</v>
      </c>
      <c r="H589" s="47">
        <v>294298.99</v>
      </c>
      <c r="I589" s="26">
        <v>0</v>
      </c>
      <c r="J589" s="136">
        <f>147149.5+147149.49</f>
        <v>294298.99</v>
      </c>
      <c r="K589" s="25" t="s">
        <v>23</v>
      </c>
      <c r="L589" s="25">
        <v>0</v>
      </c>
      <c r="M589" s="137" t="s">
        <v>68</v>
      </c>
      <c r="N589" s="48">
        <f>I589*100/H589</f>
        <v>0</v>
      </c>
      <c r="O589" s="48">
        <v>100</v>
      </c>
      <c r="P589" s="48">
        <f>I589*100/H589</f>
        <v>0</v>
      </c>
      <c r="Q589" s="48">
        <v>100</v>
      </c>
      <c r="R589" s="25"/>
      <c r="S589" s="28" t="s">
        <v>24</v>
      </c>
    </row>
    <row r="590" spans="1:19" ht="78.75" x14ac:dyDescent="0.25">
      <c r="A590" s="109"/>
      <c r="B590" s="132">
        <v>169951013</v>
      </c>
      <c r="C590" s="133">
        <v>401003</v>
      </c>
      <c r="D590" s="25" t="s">
        <v>73</v>
      </c>
      <c r="E590" s="134" t="s">
        <v>74</v>
      </c>
      <c r="F590" s="135" t="s">
        <v>75</v>
      </c>
      <c r="G590" s="135" t="s">
        <v>76</v>
      </c>
      <c r="H590" s="47">
        <v>23259.99</v>
      </c>
      <c r="I590" s="26">
        <v>0</v>
      </c>
      <c r="J590" s="136">
        <v>23259.99</v>
      </c>
      <c r="K590" s="25" t="s">
        <v>23</v>
      </c>
      <c r="L590" s="25">
        <v>0</v>
      </c>
      <c r="M590" s="48">
        <v>0</v>
      </c>
      <c r="N590" s="48">
        <v>0</v>
      </c>
      <c r="O590" s="48">
        <v>100</v>
      </c>
      <c r="P590" s="48">
        <v>0</v>
      </c>
      <c r="Q590" s="48">
        <v>100</v>
      </c>
      <c r="R590" s="25"/>
      <c r="S590" s="28" t="s">
        <v>24</v>
      </c>
    </row>
    <row r="591" spans="1:19" ht="68.25" thickBot="1" x14ac:dyDescent="0.3">
      <c r="A591" s="109"/>
      <c r="B591" s="138">
        <v>169951034</v>
      </c>
      <c r="C591" s="139">
        <v>401004</v>
      </c>
      <c r="D591" s="29" t="s">
        <v>77</v>
      </c>
      <c r="E591" s="140" t="s">
        <v>78</v>
      </c>
      <c r="F591" s="141" t="s">
        <v>79</v>
      </c>
      <c r="G591" s="141" t="s">
        <v>80</v>
      </c>
      <c r="H591" s="49">
        <v>70000</v>
      </c>
      <c r="I591" s="30">
        <v>0</v>
      </c>
      <c r="J591" s="142">
        <f>21000+49000</f>
        <v>70000</v>
      </c>
      <c r="K591" s="29" t="s">
        <v>23</v>
      </c>
      <c r="L591" s="29">
        <v>0</v>
      </c>
      <c r="M591" s="50">
        <v>0</v>
      </c>
      <c r="N591" s="50">
        <f>I591*100/H591</f>
        <v>0</v>
      </c>
      <c r="O591" s="50">
        <f>J591*100/H591</f>
        <v>100</v>
      </c>
      <c r="P591" s="50">
        <v>0</v>
      </c>
      <c r="Q591" s="50">
        <v>100</v>
      </c>
      <c r="R591" s="29"/>
      <c r="S591" s="32" t="s">
        <v>24</v>
      </c>
    </row>
    <row r="592" spans="1:19" x14ac:dyDescent="0.25">
      <c r="A592" s="109"/>
      <c r="B592" s="143"/>
      <c r="C592" s="38"/>
      <c r="D592" s="33"/>
      <c r="E592" s="144"/>
      <c r="F592" s="145"/>
      <c r="G592" s="145"/>
      <c r="H592" s="51"/>
      <c r="I592" s="52"/>
      <c r="J592" s="146"/>
      <c r="K592" s="33"/>
      <c r="L592" s="33"/>
      <c r="M592" s="53"/>
      <c r="N592" s="53"/>
      <c r="O592" s="53"/>
      <c r="P592" s="53"/>
      <c r="Q592" s="53"/>
      <c r="R592" s="33"/>
      <c r="S592" s="33"/>
    </row>
    <row r="593" spans="1:19" x14ac:dyDescent="0.25">
      <c r="B593" s="147"/>
      <c r="C593" s="147"/>
      <c r="D593" s="147"/>
      <c r="E593" s="147"/>
      <c r="F593" s="147"/>
      <c r="G593" s="38"/>
      <c r="H593" s="39"/>
      <c r="I593" s="148"/>
      <c r="J593" s="39"/>
      <c r="K593" s="149"/>
      <c r="L593" s="150"/>
      <c r="M593" s="150"/>
      <c r="N593" s="147"/>
      <c r="O593" s="147"/>
      <c r="P593" s="147"/>
      <c r="Q593" s="147"/>
      <c r="R593" s="147"/>
      <c r="S593" s="147"/>
    </row>
    <row r="605" spans="1:19" x14ac:dyDescent="0.25">
      <c r="A605" s="109"/>
      <c r="B605" s="1"/>
      <c r="C605" s="1"/>
      <c r="D605" s="1"/>
      <c r="E605" s="2"/>
      <c r="F605" s="1"/>
      <c r="G605" s="1"/>
      <c r="H605" s="110"/>
      <c r="I605" s="111"/>
      <c r="J605" s="3"/>
      <c r="K605" s="1"/>
      <c r="L605" s="4"/>
      <c r="M605" s="1"/>
      <c r="N605" s="1"/>
      <c r="O605" s="1"/>
      <c r="P605" s="4"/>
      <c r="Q605" s="4"/>
      <c r="R605" s="4"/>
      <c r="S605" s="4"/>
    </row>
    <row r="606" spans="1:19" x14ac:dyDescent="0.25">
      <c r="A606" s="109"/>
      <c r="B606" s="1"/>
      <c r="C606" s="1"/>
      <c r="D606" s="1"/>
      <c r="E606" s="2"/>
      <c r="F606" s="1"/>
      <c r="G606" s="1"/>
      <c r="H606" s="110"/>
      <c r="I606" s="111"/>
      <c r="J606" s="3"/>
      <c r="K606" s="1"/>
      <c r="L606" s="4"/>
      <c r="M606" s="1"/>
      <c r="N606" s="1"/>
      <c r="O606" s="1"/>
      <c r="P606" s="4"/>
      <c r="Q606" s="4"/>
      <c r="R606" s="4"/>
      <c r="S606" s="4"/>
    </row>
    <row r="607" spans="1:19" x14ac:dyDescent="0.25">
      <c r="A607" s="109"/>
      <c r="B607" s="1"/>
      <c r="C607" s="1"/>
      <c r="D607" s="1"/>
      <c r="E607" s="2"/>
      <c r="F607" s="1"/>
      <c r="G607" s="1"/>
      <c r="H607" s="110"/>
      <c r="I607" s="111"/>
      <c r="J607" s="3"/>
      <c r="K607" s="1"/>
      <c r="L607" s="4"/>
      <c r="M607" s="1"/>
      <c r="N607" s="1"/>
      <c r="O607" s="1"/>
      <c r="P607" s="4"/>
      <c r="Q607" s="4"/>
      <c r="R607" s="4"/>
      <c r="S607" s="4"/>
    </row>
    <row r="608" spans="1:19" x14ac:dyDescent="0.25">
      <c r="A608" s="109"/>
      <c r="B608" s="1"/>
      <c r="C608" s="1"/>
      <c r="D608" s="1"/>
      <c r="E608" s="2"/>
      <c r="F608" s="1"/>
      <c r="G608" s="1"/>
      <c r="H608" s="110"/>
      <c r="I608" s="111"/>
      <c r="J608" s="3"/>
      <c r="K608" s="1"/>
      <c r="L608" s="4"/>
      <c r="M608" s="1"/>
      <c r="N608" s="1"/>
      <c r="O608" s="1"/>
      <c r="P608" s="4"/>
      <c r="Q608" s="4"/>
      <c r="R608" s="4"/>
      <c r="S608" s="4"/>
    </row>
    <row r="609" spans="1:19" x14ac:dyDescent="0.25">
      <c r="A609" s="109"/>
      <c r="B609" s="1"/>
      <c r="C609" s="1"/>
      <c r="D609" s="1"/>
      <c r="E609" s="2"/>
      <c r="F609" s="1"/>
      <c r="G609" s="1"/>
      <c r="H609" s="110"/>
      <c r="I609" s="111"/>
      <c r="J609" s="3"/>
      <c r="K609" s="1"/>
      <c r="L609" s="4"/>
      <c r="M609" s="1"/>
      <c r="N609" s="1"/>
      <c r="O609" s="1"/>
      <c r="P609" s="4"/>
      <c r="Q609" s="4"/>
      <c r="R609" s="4"/>
      <c r="S609" s="4"/>
    </row>
    <row r="610" spans="1:19" x14ac:dyDescent="0.25">
      <c r="A610" s="109"/>
      <c r="B610" s="1"/>
      <c r="C610" s="413" t="s">
        <v>0</v>
      </c>
      <c r="D610" s="413"/>
      <c r="E610" s="413"/>
      <c r="F610" s="380" t="s">
        <v>61</v>
      </c>
      <c r="G610" s="380"/>
      <c r="H610" s="380"/>
      <c r="I610" s="380"/>
      <c r="J610" s="380"/>
      <c r="K610" s="380"/>
      <c r="L610" s="5"/>
      <c r="M610" s="6"/>
      <c r="N610" s="6"/>
      <c r="O610" s="6"/>
      <c r="P610" s="4"/>
      <c r="Q610" s="4"/>
      <c r="R610" s="4"/>
      <c r="S610" s="4"/>
    </row>
    <row r="611" spans="1:19" x14ac:dyDescent="0.25">
      <c r="A611" s="109"/>
      <c r="B611" s="1"/>
      <c r="C611" s="424" t="s">
        <v>1</v>
      </c>
      <c r="D611" s="424"/>
      <c r="E611" s="424"/>
      <c r="F611" s="426" t="s">
        <v>62</v>
      </c>
      <c r="G611" s="426"/>
      <c r="H611" s="426"/>
      <c r="I611" s="426"/>
      <c r="J611" s="426"/>
      <c r="K611" s="426"/>
      <c r="L611" s="5"/>
      <c r="M611" s="6"/>
      <c r="N611" s="6"/>
      <c r="O611" s="6"/>
      <c r="P611" s="4"/>
      <c r="Q611" s="4"/>
      <c r="R611" s="4"/>
      <c r="S611" s="4"/>
    </row>
    <row r="612" spans="1:19" x14ac:dyDescent="0.25">
      <c r="A612" s="109"/>
      <c r="B612" s="7"/>
      <c r="C612" s="413" t="s">
        <v>2</v>
      </c>
      <c r="D612" s="413"/>
      <c r="E612" s="413"/>
      <c r="F612" s="112" t="s">
        <v>284</v>
      </c>
      <c r="G612" s="113"/>
      <c r="H612" s="114"/>
      <c r="I612" s="115"/>
      <c r="J612" s="116"/>
      <c r="K612" s="117"/>
      <c r="L612" s="4"/>
      <c r="M612" s="6"/>
      <c r="N612" s="6"/>
      <c r="O612" s="6"/>
      <c r="P612" s="4"/>
      <c r="Q612" s="4"/>
      <c r="R612" s="4"/>
      <c r="S612" s="4"/>
    </row>
    <row r="613" spans="1:19" ht="15.75" thickBot="1" x14ac:dyDescent="0.3">
      <c r="A613" s="109"/>
      <c r="B613" s="7"/>
      <c r="C613" s="118"/>
      <c r="D613" s="118"/>
      <c r="E613" s="118"/>
      <c r="F613" s="119"/>
      <c r="G613" s="120"/>
      <c r="H613" s="121"/>
      <c r="I613" s="122"/>
      <c r="J613" s="123"/>
      <c r="K613" s="124"/>
      <c r="L613" s="4"/>
      <c r="M613" s="6"/>
      <c r="N613" s="6"/>
      <c r="O613" s="6"/>
      <c r="P613" s="4"/>
      <c r="Q613" s="4"/>
      <c r="R613" s="4"/>
      <c r="S613" s="4"/>
    </row>
    <row r="614" spans="1:19" x14ac:dyDescent="0.25">
      <c r="A614" s="109"/>
      <c r="B614" s="382" t="s">
        <v>25</v>
      </c>
      <c r="C614" s="374" t="s">
        <v>4</v>
      </c>
      <c r="D614" s="374"/>
      <c r="E614" s="374" t="s">
        <v>26</v>
      </c>
      <c r="F614" s="374" t="s">
        <v>27</v>
      </c>
      <c r="G614" s="421" t="s">
        <v>5</v>
      </c>
      <c r="H614" s="385" t="s">
        <v>63</v>
      </c>
      <c r="I614" s="374" t="s">
        <v>6</v>
      </c>
      <c r="J614" s="374"/>
      <c r="K614" s="374"/>
      <c r="L614" s="374"/>
      <c r="M614" s="374"/>
      <c r="N614" s="374" t="s">
        <v>7</v>
      </c>
      <c r="O614" s="374"/>
      <c r="P614" s="374" t="s">
        <v>8</v>
      </c>
      <c r="Q614" s="374"/>
      <c r="R614" s="374" t="s">
        <v>9</v>
      </c>
      <c r="S614" s="375"/>
    </row>
    <row r="615" spans="1:19" x14ac:dyDescent="0.25">
      <c r="A615" s="109"/>
      <c r="B615" s="383"/>
      <c r="C615" s="376" t="s">
        <v>10</v>
      </c>
      <c r="D615" s="376" t="s">
        <v>11</v>
      </c>
      <c r="E615" s="376"/>
      <c r="F615" s="376"/>
      <c r="G615" s="422"/>
      <c r="H615" s="386"/>
      <c r="I615" s="376" t="s">
        <v>12</v>
      </c>
      <c r="J615" s="376"/>
      <c r="K615" s="376" t="s">
        <v>13</v>
      </c>
      <c r="L615" s="376"/>
      <c r="M615" s="376"/>
      <c r="N615" s="376" t="s">
        <v>14</v>
      </c>
      <c r="O615" s="376"/>
      <c r="P615" s="376" t="s">
        <v>14</v>
      </c>
      <c r="Q615" s="376"/>
      <c r="R615" s="376"/>
      <c r="S615" s="377"/>
    </row>
    <row r="616" spans="1:19" ht="23.25" thickBot="1" x14ac:dyDescent="0.3">
      <c r="A616" s="109"/>
      <c r="B616" s="384"/>
      <c r="C616" s="378"/>
      <c r="D616" s="378"/>
      <c r="E616" s="378"/>
      <c r="F616" s="378"/>
      <c r="G616" s="423"/>
      <c r="H616" s="387"/>
      <c r="I616" s="43" t="s">
        <v>19</v>
      </c>
      <c r="J616" s="20" t="s">
        <v>16</v>
      </c>
      <c r="K616" s="20" t="s">
        <v>28</v>
      </c>
      <c r="L616" s="20" t="s">
        <v>15</v>
      </c>
      <c r="M616" s="44" t="s">
        <v>17</v>
      </c>
      <c r="N616" s="20" t="s">
        <v>18</v>
      </c>
      <c r="O616" s="20" t="s">
        <v>17</v>
      </c>
      <c r="P616" s="20" t="s">
        <v>19</v>
      </c>
      <c r="Q616" s="20" t="s">
        <v>16</v>
      </c>
      <c r="R616" s="20" t="s">
        <v>20</v>
      </c>
      <c r="S616" s="45" t="s">
        <v>21</v>
      </c>
    </row>
    <row r="617" spans="1:19" ht="78.75" x14ac:dyDescent="0.25">
      <c r="A617" s="109"/>
      <c r="B617" s="125">
        <v>169951024</v>
      </c>
      <c r="C617" s="126">
        <v>401005</v>
      </c>
      <c r="D617" s="21" t="s">
        <v>81</v>
      </c>
      <c r="E617" s="151" t="s">
        <v>82</v>
      </c>
      <c r="F617" s="127" t="s">
        <v>83</v>
      </c>
      <c r="G617" s="127" t="s">
        <v>76</v>
      </c>
      <c r="H617" s="54">
        <v>17748</v>
      </c>
      <c r="I617" s="22">
        <v>0</v>
      </c>
      <c r="J617" s="130">
        <v>17748</v>
      </c>
      <c r="K617" s="21" t="s">
        <v>23</v>
      </c>
      <c r="L617" s="21">
        <v>0</v>
      </c>
      <c r="M617" s="46">
        <v>0</v>
      </c>
      <c r="N617" s="46">
        <v>0</v>
      </c>
      <c r="O617" s="46">
        <v>100</v>
      </c>
      <c r="P617" s="46">
        <v>0</v>
      </c>
      <c r="Q617" s="46">
        <v>100</v>
      </c>
      <c r="R617" s="21"/>
      <c r="S617" s="24" t="s">
        <v>24</v>
      </c>
    </row>
    <row r="618" spans="1:19" ht="78.75" x14ac:dyDescent="0.25">
      <c r="A618" s="109"/>
      <c r="B618" s="132">
        <v>169951036</v>
      </c>
      <c r="C618" s="133">
        <v>401006</v>
      </c>
      <c r="D618" s="25" t="s">
        <v>84</v>
      </c>
      <c r="E618" s="134" t="s">
        <v>85</v>
      </c>
      <c r="F618" s="135" t="s">
        <v>86</v>
      </c>
      <c r="G618" s="135" t="s">
        <v>87</v>
      </c>
      <c r="H618" s="47">
        <v>286052.11</v>
      </c>
      <c r="I618" s="26">
        <v>0</v>
      </c>
      <c r="J618" s="136">
        <v>85815</v>
      </c>
      <c r="K618" s="25" t="s">
        <v>23</v>
      </c>
      <c r="L618" s="25">
        <v>0</v>
      </c>
      <c r="M618" s="48">
        <v>0</v>
      </c>
      <c r="N618" s="48">
        <f>I618*100/H618</f>
        <v>0</v>
      </c>
      <c r="O618" s="48">
        <f>J618*100/H618</f>
        <v>29.99977871164803</v>
      </c>
      <c r="P618" s="48">
        <v>0</v>
      </c>
      <c r="Q618" s="48">
        <v>0</v>
      </c>
      <c r="R618" s="25"/>
      <c r="S618" s="28" t="s">
        <v>24</v>
      </c>
    </row>
    <row r="619" spans="1:19" ht="78.75" x14ac:dyDescent="0.25">
      <c r="A619" s="109"/>
      <c r="B619" s="132">
        <v>169951025</v>
      </c>
      <c r="C619" s="133">
        <v>401007</v>
      </c>
      <c r="D619" s="25" t="s">
        <v>88</v>
      </c>
      <c r="E619" s="134" t="s">
        <v>89</v>
      </c>
      <c r="F619" s="135" t="s">
        <v>90</v>
      </c>
      <c r="G619" s="135" t="s">
        <v>76</v>
      </c>
      <c r="H619" s="47">
        <v>19488</v>
      </c>
      <c r="I619" s="26">
        <v>0</v>
      </c>
      <c r="J619" s="136">
        <v>19488</v>
      </c>
      <c r="K619" s="25" t="s">
        <v>23</v>
      </c>
      <c r="L619" s="25">
        <v>0</v>
      </c>
      <c r="M619" s="48">
        <v>0</v>
      </c>
      <c r="N619" s="48">
        <f>I619*100/H619</f>
        <v>0</v>
      </c>
      <c r="O619" s="48">
        <v>100</v>
      </c>
      <c r="P619" s="48">
        <v>0</v>
      </c>
      <c r="Q619" s="48">
        <v>100</v>
      </c>
      <c r="R619" s="25"/>
      <c r="S619" s="28" t="s">
        <v>24</v>
      </c>
    </row>
    <row r="620" spans="1:19" ht="79.5" thickBot="1" x14ac:dyDescent="0.3">
      <c r="A620" s="109"/>
      <c r="B620" s="138">
        <v>169951033</v>
      </c>
      <c r="C620" s="139">
        <v>401008</v>
      </c>
      <c r="D620" s="29" t="s">
        <v>91</v>
      </c>
      <c r="E620" s="140" t="s">
        <v>92</v>
      </c>
      <c r="F620" s="141" t="s">
        <v>93</v>
      </c>
      <c r="G620" s="141" t="s">
        <v>94</v>
      </c>
      <c r="H620" s="49">
        <v>15323.6</v>
      </c>
      <c r="I620" s="30">
        <v>0</v>
      </c>
      <c r="J620" s="142">
        <v>15323.6</v>
      </c>
      <c r="K620" s="29" t="s">
        <v>23</v>
      </c>
      <c r="L620" s="29">
        <v>0</v>
      </c>
      <c r="M620" s="50">
        <v>0</v>
      </c>
      <c r="N620" s="50">
        <v>0</v>
      </c>
      <c r="O620" s="50">
        <v>100</v>
      </c>
      <c r="P620" s="50">
        <v>0</v>
      </c>
      <c r="Q620" s="50">
        <v>100</v>
      </c>
      <c r="R620" s="29"/>
      <c r="S620" s="32" t="s">
        <v>24</v>
      </c>
    </row>
    <row r="621" spans="1:19" x14ac:dyDescent="0.25">
      <c r="B621" s="147"/>
      <c r="C621" s="147"/>
      <c r="D621" s="147"/>
      <c r="E621" s="147"/>
      <c r="F621" s="147"/>
      <c r="G621" s="38"/>
      <c r="H621" s="39"/>
      <c r="I621" s="148"/>
      <c r="J621" s="39"/>
      <c r="K621" s="149"/>
      <c r="L621" s="150"/>
      <c r="M621" s="150"/>
      <c r="N621" s="147"/>
      <c r="O621" s="147"/>
      <c r="P621" s="147"/>
      <c r="Q621" s="147"/>
      <c r="R621" s="147"/>
      <c r="S621" s="147"/>
    </row>
    <row r="634" spans="1:19" x14ac:dyDescent="0.25">
      <c r="A634" s="109"/>
      <c r="B634" s="1"/>
      <c r="C634" s="1"/>
      <c r="D634" s="1"/>
      <c r="E634" s="2"/>
      <c r="F634" s="1"/>
      <c r="G634" s="1"/>
      <c r="H634" s="110"/>
      <c r="I634" s="111"/>
      <c r="J634" s="3"/>
      <c r="K634" s="1"/>
      <c r="L634" s="4"/>
      <c r="M634" s="1"/>
      <c r="N634" s="1"/>
      <c r="O634" s="1"/>
      <c r="P634" s="4"/>
      <c r="Q634" s="4"/>
      <c r="R634" s="4"/>
      <c r="S634" s="4"/>
    </row>
    <row r="635" spans="1:19" x14ac:dyDescent="0.25">
      <c r="A635" s="109"/>
      <c r="B635" s="1"/>
      <c r="C635" s="1"/>
      <c r="D635" s="1"/>
      <c r="E635" s="2"/>
      <c r="F635" s="1"/>
      <c r="G635" s="1"/>
      <c r="H635" s="110"/>
      <c r="I635" s="111"/>
      <c r="J635" s="3"/>
      <c r="K635" s="1"/>
      <c r="L635" s="4"/>
      <c r="M635" s="1"/>
      <c r="N635" s="1"/>
      <c r="O635" s="1"/>
      <c r="P635" s="4"/>
      <c r="Q635" s="4"/>
      <c r="R635" s="4"/>
      <c r="S635" s="4"/>
    </row>
    <row r="636" spans="1:19" x14ac:dyDescent="0.25">
      <c r="A636" s="109"/>
      <c r="B636" s="1"/>
      <c r="C636" s="1"/>
      <c r="D636" s="1"/>
      <c r="E636" s="2"/>
      <c r="F636" s="1"/>
      <c r="G636" s="1"/>
      <c r="H636" s="110"/>
      <c r="I636" s="111"/>
      <c r="J636" s="3"/>
      <c r="K636" s="1"/>
      <c r="L636" s="4"/>
      <c r="M636" s="1"/>
      <c r="N636" s="1"/>
      <c r="O636" s="1"/>
      <c r="P636" s="4"/>
      <c r="Q636" s="4"/>
      <c r="R636" s="4"/>
      <c r="S636" s="4"/>
    </row>
    <row r="637" spans="1:19" x14ac:dyDescent="0.25">
      <c r="A637" s="109"/>
      <c r="B637" s="1"/>
      <c r="C637" s="1"/>
      <c r="D637" s="1"/>
      <c r="E637" s="2"/>
      <c r="F637" s="1"/>
      <c r="G637" s="1"/>
      <c r="H637" s="110"/>
      <c r="I637" s="111"/>
      <c r="J637" s="3"/>
      <c r="K637" s="1"/>
      <c r="L637" s="4"/>
      <c r="M637" s="1"/>
      <c r="N637" s="1"/>
      <c r="O637" s="1"/>
      <c r="P637" s="4"/>
      <c r="Q637" s="4"/>
      <c r="R637" s="4"/>
      <c r="S637" s="4"/>
    </row>
    <row r="638" spans="1:19" x14ac:dyDescent="0.25">
      <c r="A638" s="109"/>
      <c r="B638" s="1"/>
      <c r="C638" s="413" t="s">
        <v>0</v>
      </c>
      <c r="D638" s="413"/>
      <c r="E638" s="413"/>
      <c r="F638" s="380" t="s">
        <v>61</v>
      </c>
      <c r="G638" s="380"/>
      <c r="H638" s="380"/>
      <c r="I638" s="380"/>
      <c r="J638" s="380"/>
      <c r="K638" s="380"/>
      <c r="L638" s="5"/>
      <c r="M638" s="6"/>
      <c r="N638" s="6"/>
      <c r="O638" s="6"/>
      <c r="P638" s="4"/>
      <c r="Q638" s="4"/>
      <c r="R638" s="4"/>
      <c r="S638" s="4"/>
    </row>
    <row r="639" spans="1:19" x14ac:dyDescent="0.25">
      <c r="A639" s="109"/>
      <c r="B639" s="1"/>
      <c r="C639" s="424" t="s">
        <v>1</v>
      </c>
      <c r="D639" s="424"/>
      <c r="E639" s="424"/>
      <c r="F639" s="426" t="s">
        <v>62</v>
      </c>
      <c r="G639" s="426"/>
      <c r="H639" s="426"/>
      <c r="I639" s="426"/>
      <c r="J639" s="426"/>
      <c r="K639" s="426"/>
      <c r="L639" s="5"/>
      <c r="M639" s="6"/>
      <c r="N639" s="6"/>
      <c r="O639" s="6"/>
      <c r="P639" s="4"/>
      <c r="Q639" s="4"/>
      <c r="R639" s="4"/>
      <c r="S639" s="4"/>
    </row>
    <row r="640" spans="1:19" x14ac:dyDescent="0.25">
      <c r="A640" s="109"/>
      <c r="B640" s="7"/>
      <c r="C640" s="413" t="s">
        <v>2</v>
      </c>
      <c r="D640" s="413"/>
      <c r="E640" s="413"/>
      <c r="F640" s="112" t="s">
        <v>284</v>
      </c>
      <c r="G640" s="113"/>
      <c r="H640" s="114"/>
      <c r="I640" s="115"/>
      <c r="J640" s="116"/>
      <c r="K640" s="117"/>
      <c r="L640" s="4"/>
      <c r="M640" s="6"/>
      <c r="N640" s="6"/>
      <c r="O640" s="6"/>
      <c r="P640" s="4"/>
      <c r="Q640" s="4"/>
      <c r="R640" s="4"/>
      <c r="S640" s="4"/>
    </row>
    <row r="641" spans="1:19" ht="15.75" thickBot="1" x14ac:dyDescent="0.3">
      <c r="A641" s="109"/>
      <c r="B641" s="7"/>
      <c r="C641" s="118"/>
      <c r="D641" s="118"/>
      <c r="E641" s="118"/>
      <c r="F641" s="119"/>
      <c r="G641" s="120"/>
      <c r="H641" s="121"/>
      <c r="I641" s="122"/>
      <c r="J641" s="123"/>
      <c r="K641" s="124"/>
      <c r="L641" s="4"/>
      <c r="M641" s="6"/>
      <c r="N641" s="6"/>
      <c r="O641" s="6"/>
      <c r="P641" s="4"/>
      <c r="Q641" s="4"/>
      <c r="R641" s="4"/>
      <c r="S641" s="4"/>
    </row>
    <row r="642" spans="1:19" x14ac:dyDescent="0.25">
      <c r="A642" s="109"/>
      <c r="B642" s="382" t="s">
        <v>25</v>
      </c>
      <c r="C642" s="374" t="s">
        <v>4</v>
      </c>
      <c r="D642" s="374"/>
      <c r="E642" s="374" t="s">
        <v>26</v>
      </c>
      <c r="F642" s="374" t="s">
        <v>27</v>
      </c>
      <c r="G642" s="421" t="s">
        <v>5</v>
      </c>
      <c r="H642" s="385" t="s">
        <v>63</v>
      </c>
      <c r="I642" s="374" t="s">
        <v>6</v>
      </c>
      <c r="J642" s="374"/>
      <c r="K642" s="374"/>
      <c r="L642" s="374"/>
      <c r="M642" s="374"/>
      <c r="N642" s="374" t="s">
        <v>7</v>
      </c>
      <c r="O642" s="374"/>
      <c r="P642" s="374" t="s">
        <v>8</v>
      </c>
      <c r="Q642" s="374"/>
      <c r="R642" s="374" t="s">
        <v>9</v>
      </c>
      <c r="S642" s="375"/>
    </row>
    <row r="643" spans="1:19" x14ac:dyDescent="0.25">
      <c r="A643" s="109"/>
      <c r="B643" s="383"/>
      <c r="C643" s="376" t="s">
        <v>10</v>
      </c>
      <c r="D643" s="376" t="s">
        <v>11</v>
      </c>
      <c r="E643" s="376"/>
      <c r="F643" s="376"/>
      <c r="G643" s="422"/>
      <c r="H643" s="386"/>
      <c r="I643" s="376" t="s">
        <v>12</v>
      </c>
      <c r="J643" s="376"/>
      <c r="K643" s="376" t="s">
        <v>13</v>
      </c>
      <c r="L643" s="376"/>
      <c r="M643" s="376"/>
      <c r="N643" s="376" t="s">
        <v>14</v>
      </c>
      <c r="O643" s="376"/>
      <c r="P643" s="376" t="s">
        <v>14</v>
      </c>
      <c r="Q643" s="376"/>
      <c r="R643" s="376"/>
      <c r="S643" s="377"/>
    </row>
    <row r="644" spans="1:19" ht="23.25" thickBot="1" x14ac:dyDescent="0.3">
      <c r="A644" s="109"/>
      <c r="B644" s="384"/>
      <c r="C644" s="378"/>
      <c r="D644" s="378"/>
      <c r="E644" s="378"/>
      <c r="F644" s="378"/>
      <c r="G644" s="423"/>
      <c r="H644" s="387"/>
      <c r="I644" s="43" t="s">
        <v>19</v>
      </c>
      <c r="J644" s="20" t="s">
        <v>16</v>
      </c>
      <c r="K644" s="20" t="s">
        <v>28</v>
      </c>
      <c r="L644" s="20" t="s">
        <v>15</v>
      </c>
      <c r="M644" s="44" t="s">
        <v>17</v>
      </c>
      <c r="N644" s="20" t="s">
        <v>18</v>
      </c>
      <c r="O644" s="20" t="s">
        <v>17</v>
      </c>
      <c r="P644" s="20" t="s">
        <v>19</v>
      </c>
      <c r="Q644" s="20" t="s">
        <v>16</v>
      </c>
      <c r="R644" s="20" t="s">
        <v>20</v>
      </c>
      <c r="S644" s="45" t="s">
        <v>21</v>
      </c>
    </row>
    <row r="645" spans="1:19" ht="67.5" x14ac:dyDescent="0.25">
      <c r="B645" s="125">
        <v>169951035</v>
      </c>
      <c r="C645" s="126">
        <v>401009</v>
      </c>
      <c r="D645" s="21" t="s">
        <v>95</v>
      </c>
      <c r="E645" s="151" t="s">
        <v>96</v>
      </c>
      <c r="F645" s="127" t="s">
        <v>97</v>
      </c>
      <c r="G645" s="127" t="s">
        <v>87</v>
      </c>
      <c r="H645" s="54">
        <v>65527.85</v>
      </c>
      <c r="I645" s="22">
        <v>0</v>
      </c>
      <c r="J645" s="130">
        <v>65527.85</v>
      </c>
      <c r="K645" s="21" t="s">
        <v>23</v>
      </c>
      <c r="L645" s="21">
        <v>0</v>
      </c>
      <c r="M645" s="46">
        <v>0</v>
      </c>
      <c r="N645" s="46">
        <v>0</v>
      </c>
      <c r="O645" s="46">
        <v>100</v>
      </c>
      <c r="P645" s="46">
        <v>0</v>
      </c>
      <c r="Q645" s="46">
        <v>100</v>
      </c>
      <c r="R645" s="21"/>
      <c r="S645" s="24" t="s">
        <v>24</v>
      </c>
    </row>
    <row r="646" spans="1:19" ht="67.5" x14ac:dyDescent="0.25">
      <c r="B646" s="132">
        <v>169951054</v>
      </c>
      <c r="C646" s="133">
        <v>401010</v>
      </c>
      <c r="D646" s="25" t="s">
        <v>98</v>
      </c>
      <c r="E646" s="134" t="s">
        <v>99</v>
      </c>
      <c r="F646" s="135" t="s">
        <v>100</v>
      </c>
      <c r="G646" s="135" t="s">
        <v>101</v>
      </c>
      <c r="H646" s="47">
        <v>620000</v>
      </c>
      <c r="I646" s="26">
        <v>0</v>
      </c>
      <c r="J646" s="136">
        <v>186000</v>
      </c>
      <c r="K646" s="25" t="s">
        <v>23</v>
      </c>
      <c r="L646" s="25">
        <v>0</v>
      </c>
      <c r="M646" s="48">
        <v>0</v>
      </c>
      <c r="N646" s="48">
        <v>0</v>
      </c>
      <c r="O646" s="48">
        <v>30</v>
      </c>
      <c r="P646" s="48">
        <v>0</v>
      </c>
      <c r="Q646" s="48">
        <v>0</v>
      </c>
      <c r="R646" s="25"/>
      <c r="S646" s="28" t="s">
        <v>24</v>
      </c>
    </row>
    <row r="647" spans="1:19" ht="101.25" x14ac:dyDescent="0.25">
      <c r="B647" s="132">
        <v>169951053</v>
      </c>
      <c r="C647" s="133">
        <v>401011</v>
      </c>
      <c r="D647" s="25" t="s">
        <v>102</v>
      </c>
      <c r="E647" s="134" t="s">
        <v>103</v>
      </c>
      <c r="F647" s="135" t="s">
        <v>104</v>
      </c>
      <c r="G647" s="135" t="s">
        <v>87</v>
      </c>
      <c r="H647" s="47">
        <v>246756.36</v>
      </c>
      <c r="I647" s="26">
        <v>134016.15</v>
      </c>
      <c r="J647" s="136">
        <f>74026.91+134016.15</f>
        <v>208043.06</v>
      </c>
      <c r="K647" s="25" t="s">
        <v>23</v>
      </c>
      <c r="L647" s="25">
        <v>0</v>
      </c>
      <c r="M647" s="48">
        <v>0</v>
      </c>
      <c r="N647" s="48">
        <f>I647*100/H647</f>
        <v>54.311122923032258</v>
      </c>
      <c r="O647" s="48">
        <f>J647*100/H647</f>
        <v>84.311123733548357</v>
      </c>
      <c r="P647" s="48">
        <v>90</v>
      </c>
      <c r="Q647" s="48">
        <v>90</v>
      </c>
      <c r="R647" s="25"/>
      <c r="S647" s="28" t="s">
        <v>24</v>
      </c>
    </row>
    <row r="648" spans="1:19" ht="68.25" thickBot="1" x14ac:dyDescent="0.3">
      <c r="B648" s="138">
        <v>169951057</v>
      </c>
      <c r="C648" s="139">
        <v>401012</v>
      </c>
      <c r="D648" s="29" t="s">
        <v>105</v>
      </c>
      <c r="E648" s="140" t="s">
        <v>106</v>
      </c>
      <c r="F648" s="141" t="s">
        <v>107</v>
      </c>
      <c r="G648" s="141" t="s">
        <v>108</v>
      </c>
      <c r="H648" s="49">
        <v>18208.8</v>
      </c>
      <c r="I648" s="30">
        <v>0</v>
      </c>
      <c r="J648" s="49">
        <f>5220+4176+8812.8</f>
        <v>18208.8</v>
      </c>
      <c r="K648" s="29" t="s">
        <v>23</v>
      </c>
      <c r="L648" s="29">
        <v>0</v>
      </c>
      <c r="M648" s="50">
        <v>0</v>
      </c>
      <c r="N648" s="50">
        <f>I648*100/H648</f>
        <v>0</v>
      </c>
      <c r="O648" s="50">
        <v>100</v>
      </c>
      <c r="P648" s="50">
        <v>0</v>
      </c>
      <c r="Q648" s="50">
        <v>100</v>
      </c>
      <c r="R648" s="29" t="s">
        <v>24</v>
      </c>
      <c r="S648" s="32"/>
    </row>
    <row r="649" spans="1:19" x14ac:dyDescent="0.25">
      <c r="H649" s="38"/>
      <c r="I649" s="148"/>
      <c r="J649" s="39"/>
      <c r="K649" s="33"/>
      <c r="L649" s="33"/>
      <c r="M649" s="150"/>
      <c r="N649" s="150"/>
    </row>
    <row r="650" spans="1:19" x14ac:dyDescent="0.25">
      <c r="H650" s="38"/>
      <c r="I650" s="148"/>
      <c r="J650" s="39"/>
      <c r="K650" s="33"/>
      <c r="L650" s="33"/>
      <c r="M650" s="150"/>
      <c r="N650" s="150"/>
    </row>
    <row r="651" spans="1:19" x14ac:dyDescent="0.25">
      <c r="H651" s="38"/>
      <c r="I651" s="148"/>
      <c r="J651" s="39"/>
      <c r="K651" s="33"/>
      <c r="L651" s="33"/>
      <c r="M651" s="150"/>
      <c r="N651" s="150"/>
    </row>
    <row r="662" spans="1:19" x14ac:dyDescent="0.25">
      <c r="A662" s="109"/>
      <c r="B662" s="1"/>
      <c r="C662" s="1"/>
      <c r="D662" s="1"/>
      <c r="E662" s="2"/>
      <c r="F662" s="1"/>
      <c r="G662" s="1"/>
      <c r="H662" s="110"/>
      <c r="I662" s="111"/>
      <c r="J662" s="3"/>
      <c r="K662" s="1"/>
      <c r="L662" s="4"/>
      <c r="M662" s="1"/>
      <c r="N662" s="1"/>
      <c r="O662" s="1"/>
      <c r="P662" s="4"/>
      <c r="Q662" s="4"/>
      <c r="R662" s="4"/>
      <c r="S662" s="4"/>
    </row>
    <row r="663" spans="1:19" x14ac:dyDescent="0.25">
      <c r="A663" s="109"/>
      <c r="B663" s="1"/>
      <c r="C663" s="1"/>
      <c r="D663" s="1"/>
      <c r="E663" s="2"/>
      <c r="F663" s="1"/>
      <c r="G663" s="1"/>
      <c r="H663" s="110"/>
      <c r="I663" s="111"/>
      <c r="J663" s="3"/>
      <c r="K663" s="1"/>
      <c r="L663" s="4"/>
      <c r="M663" s="1"/>
      <c r="N663" s="1"/>
      <c r="O663" s="1"/>
      <c r="P663" s="4"/>
      <c r="Q663" s="4"/>
      <c r="R663" s="4"/>
      <c r="S663" s="4"/>
    </row>
    <row r="664" spans="1:19" x14ac:dyDescent="0.25">
      <c r="A664" s="109"/>
      <c r="B664" s="1"/>
      <c r="C664" s="1"/>
      <c r="D664" s="1"/>
      <c r="E664" s="2"/>
      <c r="F664" s="1"/>
      <c r="G664" s="1"/>
      <c r="H664" s="110"/>
      <c r="I664" s="111"/>
      <c r="J664" s="3"/>
      <c r="K664" s="1"/>
      <c r="L664" s="4"/>
      <c r="M664" s="1"/>
      <c r="N664" s="1"/>
      <c r="O664" s="1"/>
      <c r="P664" s="4"/>
      <c r="Q664" s="4"/>
      <c r="R664" s="4"/>
      <c r="S664" s="4"/>
    </row>
    <row r="665" spans="1:19" x14ac:dyDescent="0.25">
      <c r="A665" s="109"/>
      <c r="B665" s="1"/>
      <c r="C665" s="1"/>
      <c r="D665" s="1"/>
      <c r="E665" s="2"/>
      <c r="F665" s="1"/>
      <c r="G665" s="1"/>
      <c r="H665" s="110"/>
      <c r="I665" s="111"/>
      <c r="J665" s="3"/>
      <c r="K665" s="1"/>
      <c r="L665" s="4"/>
      <c r="M665" s="1"/>
      <c r="N665" s="1"/>
      <c r="O665" s="1"/>
      <c r="P665" s="4"/>
      <c r="Q665" s="4"/>
      <c r="R665" s="4"/>
      <c r="S665" s="4"/>
    </row>
    <row r="666" spans="1:19" x14ac:dyDescent="0.25">
      <c r="A666" s="109"/>
      <c r="B666" s="1"/>
      <c r="C666" s="1"/>
      <c r="D666" s="1"/>
      <c r="E666" s="2"/>
      <c r="F666" s="1"/>
      <c r="G666" s="1"/>
      <c r="H666" s="110"/>
      <c r="I666" s="111"/>
      <c r="J666" s="3"/>
      <c r="K666" s="1"/>
      <c r="L666" s="4"/>
      <c r="M666" s="1"/>
      <c r="N666" s="1"/>
      <c r="O666" s="1"/>
      <c r="P666" s="4"/>
      <c r="Q666" s="4"/>
      <c r="R666" s="4"/>
      <c r="S666" s="4"/>
    </row>
    <row r="667" spans="1:19" x14ac:dyDescent="0.25">
      <c r="A667" s="109"/>
      <c r="B667" s="1"/>
      <c r="C667" s="413" t="s">
        <v>0</v>
      </c>
      <c r="D667" s="413"/>
      <c r="E667" s="413"/>
      <c r="F667" s="380" t="s">
        <v>61</v>
      </c>
      <c r="G667" s="380"/>
      <c r="H667" s="380"/>
      <c r="I667" s="380"/>
      <c r="J667" s="380"/>
      <c r="K667" s="380"/>
      <c r="L667" s="5"/>
      <c r="M667" s="6"/>
      <c r="N667" s="6"/>
      <c r="O667" s="6"/>
      <c r="P667" s="4"/>
      <c r="Q667" s="4"/>
      <c r="R667" s="4"/>
      <c r="S667" s="4"/>
    </row>
    <row r="668" spans="1:19" x14ac:dyDescent="0.25">
      <c r="A668" s="109"/>
      <c r="B668" s="1"/>
      <c r="C668" s="424" t="s">
        <v>1</v>
      </c>
      <c r="D668" s="424"/>
      <c r="E668" s="424"/>
      <c r="F668" s="426" t="s">
        <v>62</v>
      </c>
      <c r="G668" s="426"/>
      <c r="H668" s="426"/>
      <c r="I668" s="426"/>
      <c r="J668" s="426"/>
      <c r="K668" s="426"/>
      <c r="L668" s="5"/>
      <c r="M668" s="6"/>
      <c r="N668" s="6"/>
      <c r="O668" s="6"/>
      <c r="P668" s="4"/>
      <c r="Q668" s="4"/>
      <c r="R668" s="4"/>
      <c r="S668" s="4"/>
    </row>
    <row r="669" spans="1:19" x14ac:dyDescent="0.25">
      <c r="A669" s="109"/>
      <c r="B669" s="7"/>
      <c r="C669" s="413" t="s">
        <v>2</v>
      </c>
      <c r="D669" s="413"/>
      <c r="E669" s="413"/>
      <c r="F669" s="112" t="s">
        <v>284</v>
      </c>
      <c r="G669" s="113"/>
      <c r="H669" s="114"/>
      <c r="I669" s="115"/>
      <c r="J669" s="116"/>
      <c r="K669" s="117"/>
      <c r="L669" s="4"/>
      <c r="M669" s="6"/>
      <c r="N669" s="6"/>
      <c r="O669" s="6"/>
      <c r="P669" s="4"/>
      <c r="Q669" s="4"/>
      <c r="R669" s="4"/>
      <c r="S669" s="4"/>
    </row>
    <row r="670" spans="1:19" ht="15.75" thickBot="1" x14ac:dyDescent="0.3">
      <c r="A670" s="109"/>
      <c r="B670" s="7"/>
      <c r="C670" s="118"/>
      <c r="D670" s="118"/>
      <c r="E670" s="118"/>
      <c r="F670" s="119"/>
      <c r="G670" s="120"/>
      <c r="H670" s="121"/>
      <c r="I670" s="122"/>
      <c r="J670" s="123"/>
      <c r="K670" s="124"/>
      <c r="L670" s="4"/>
      <c r="M670" s="6"/>
      <c r="N670" s="6"/>
      <c r="O670" s="6"/>
      <c r="P670" s="4"/>
      <c r="Q670" s="4"/>
      <c r="R670" s="4"/>
      <c r="S670" s="4"/>
    </row>
    <row r="671" spans="1:19" x14ac:dyDescent="0.25">
      <c r="A671" s="109"/>
      <c r="B671" s="382" t="s">
        <v>25</v>
      </c>
      <c r="C671" s="374" t="s">
        <v>4</v>
      </c>
      <c r="D671" s="374"/>
      <c r="E671" s="374" t="s">
        <v>26</v>
      </c>
      <c r="F671" s="374" t="s">
        <v>27</v>
      </c>
      <c r="G671" s="421" t="s">
        <v>5</v>
      </c>
      <c r="H671" s="385" t="s">
        <v>63</v>
      </c>
      <c r="I671" s="374" t="s">
        <v>6</v>
      </c>
      <c r="J671" s="374"/>
      <c r="K671" s="374"/>
      <c r="L671" s="374"/>
      <c r="M671" s="374"/>
      <c r="N671" s="374" t="s">
        <v>7</v>
      </c>
      <c r="O671" s="374"/>
      <c r="P671" s="374" t="s">
        <v>8</v>
      </c>
      <c r="Q671" s="374"/>
      <c r="R671" s="374" t="s">
        <v>9</v>
      </c>
      <c r="S671" s="375"/>
    </row>
    <row r="672" spans="1:19" x14ac:dyDescent="0.25">
      <c r="A672" s="109"/>
      <c r="B672" s="383"/>
      <c r="C672" s="376" t="s">
        <v>10</v>
      </c>
      <c r="D672" s="376" t="s">
        <v>11</v>
      </c>
      <c r="E672" s="376"/>
      <c r="F672" s="376"/>
      <c r="G672" s="422"/>
      <c r="H672" s="386"/>
      <c r="I672" s="376" t="s">
        <v>12</v>
      </c>
      <c r="J672" s="376"/>
      <c r="K672" s="376" t="s">
        <v>13</v>
      </c>
      <c r="L672" s="376"/>
      <c r="M672" s="376"/>
      <c r="N672" s="376" t="s">
        <v>14</v>
      </c>
      <c r="O672" s="376"/>
      <c r="P672" s="376" t="s">
        <v>14</v>
      </c>
      <c r="Q672" s="376"/>
      <c r="R672" s="376"/>
      <c r="S672" s="377"/>
    </row>
    <row r="673" spans="1:19" ht="23.25" thickBot="1" x14ac:dyDescent="0.3">
      <c r="A673" s="109"/>
      <c r="B673" s="384"/>
      <c r="C673" s="378"/>
      <c r="D673" s="378"/>
      <c r="E673" s="378"/>
      <c r="F673" s="378"/>
      <c r="G673" s="423"/>
      <c r="H673" s="387"/>
      <c r="I673" s="43" t="s">
        <v>19</v>
      </c>
      <c r="J673" s="20" t="s">
        <v>16</v>
      </c>
      <c r="K673" s="20" t="s">
        <v>28</v>
      </c>
      <c r="L673" s="20" t="s">
        <v>15</v>
      </c>
      <c r="M673" s="44" t="s">
        <v>17</v>
      </c>
      <c r="N673" s="20" t="s">
        <v>18</v>
      </c>
      <c r="O673" s="20" t="s">
        <v>17</v>
      </c>
      <c r="P673" s="20" t="s">
        <v>19</v>
      </c>
      <c r="Q673" s="20" t="s">
        <v>16</v>
      </c>
      <c r="R673" s="20" t="s">
        <v>20</v>
      </c>
      <c r="S673" s="45" t="s">
        <v>21</v>
      </c>
    </row>
    <row r="674" spans="1:19" ht="123.75" x14ac:dyDescent="0.25">
      <c r="B674" s="152">
        <v>169951078</v>
      </c>
      <c r="C674" s="153">
        <v>401014</v>
      </c>
      <c r="D674" s="154" t="s">
        <v>109</v>
      </c>
      <c r="E674" s="155" t="s">
        <v>110</v>
      </c>
      <c r="F674" s="154" t="s">
        <v>111</v>
      </c>
      <c r="G674" s="156" t="s">
        <v>112</v>
      </c>
      <c r="H674" s="157">
        <v>115667.68</v>
      </c>
      <c r="I674" s="158">
        <v>0</v>
      </c>
      <c r="J674" s="157">
        <v>34700.31</v>
      </c>
      <c r="K674" s="155" t="s">
        <v>23</v>
      </c>
      <c r="L674" s="155">
        <v>0</v>
      </c>
      <c r="M674" s="155">
        <v>0</v>
      </c>
      <c r="N674" s="155">
        <v>30</v>
      </c>
      <c r="O674" s="155">
        <v>30</v>
      </c>
      <c r="P674" s="155">
        <v>0</v>
      </c>
      <c r="Q674" s="155">
        <v>0</v>
      </c>
      <c r="R674" s="155"/>
      <c r="S674" s="159" t="s">
        <v>24</v>
      </c>
    </row>
    <row r="675" spans="1:19" ht="90" x14ac:dyDescent="0.25">
      <c r="B675" s="160">
        <v>169951077</v>
      </c>
      <c r="C675" s="161">
        <v>401013</v>
      </c>
      <c r="D675" s="25" t="s">
        <v>113</v>
      </c>
      <c r="E675" s="134" t="s">
        <v>114</v>
      </c>
      <c r="F675" s="135" t="s">
        <v>115</v>
      </c>
      <c r="G675" s="135" t="s">
        <v>116</v>
      </c>
      <c r="H675" s="47">
        <v>112573.98</v>
      </c>
      <c r="I675" s="26">
        <v>0</v>
      </c>
      <c r="J675" s="136">
        <v>0</v>
      </c>
      <c r="K675" s="162" t="s">
        <v>23</v>
      </c>
      <c r="L675" s="162">
        <v>0</v>
      </c>
      <c r="M675" s="162">
        <v>0</v>
      </c>
      <c r="N675" s="48">
        <v>0</v>
      </c>
      <c r="O675" s="48">
        <v>0</v>
      </c>
      <c r="P675" s="48">
        <v>0</v>
      </c>
      <c r="Q675" s="48">
        <v>0</v>
      </c>
      <c r="R675" s="25"/>
      <c r="S675" s="28" t="s">
        <v>24</v>
      </c>
    </row>
    <row r="676" spans="1:19" ht="57" thickBot="1" x14ac:dyDescent="0.3">
      <c r="B676" s="138"/>
      <c r="C676" s="139">
        <v>413001</v>
      </c>
      <c r="D676" s="29" t="s">
        <v>117</v>
      </c>
      <c r="E676" s="140" t="s">
        <v>118</v>
      </c>
      <c r="F676" s="141" t="s">
        <v>23</v>
      </c>
      <c r="G676" s="141" t="s">
        <v>23</v>
      </c>
      <c r="H676" s="49">
        <v>1525815.9</v>
      </c>
      <c r="I676" s="30">
        <v>0</v>
      </c>
      <c r="J676" s="142">
        <v>1525815.9</v>
      </c>
      <c r="K676" s="29" t="s">
        <v>23</v>
      </c>
      <c r="L676" s="29">
        <v>0</v>
      </c>
      <c r="M676" s="50">
        <v>0</v>
      </c>
      <c r="N676" s="50">
        <v>0</v>
      </c>
      <c r="O676" s="50">
        <v>100</v>
      </c>
      <c r="P676" s="50">
        <v>0</v>
      </c>
      <c r="Q676" s="50">
        <v>100</v>
      </c>
      <c r="R676" s="29"/>
      <c r="S676" s="32" t="s">
        <v>24</v>
      </c>
    </row>
    <row r="677" spans="1:19" ht="15.75" thickBot="1" x14ac:dyDescent="0.3">
      <c r="G677" s="163" t="s">
        <v>29</v>
      </c>
      <c r="H677" s="164">
        <f>H588+H589+H590+H591+H617+H618+H619+H620+H645+H646+H647+H648+H674+H675+H676</f>
        <v>3482921.26</v>
      </c>
      <c r="I677" s="165">
        <f>I588+I589+I590+I591+I617+I618+I619+I620+I645+I646+I647+I648+I674+I675+I676</f>
        <v>134016.15</v>
      </c>
      <c r="J677" s="35">
        <f>J588+J589+J590+J591+J617+J618+J619+J620+J645+J646+J647+J648+J674+J675+J676</f>
        <v>2616429.5</v>
      </c>
      <c r="K677" s="166" t="s">
        <v>23</v>
      </c>
      <c r="L677" s="166">
        <v>0</v>
      </c>
      <c r="M677" s="167">
        <v>0</v>
      </c>
      <c r="N677" s="150"/>
    </row>
    <row r="678" spans="1:19" x14ac:dyDescent="0.25">
      <c r="H678" s="38"/>
      <c r="I678" s="148"/>
      <c r="J678" s="39"/>
      <c r="K678" s="33"/>
      <c r="L678" s="33"/>
      <c r="M678" s="150"/>
      <c r="N678" s="150"/>
    </row>
    <row r="679" spans="1:19" x14ac:dyDescent="0.25">
      <c r="H679" s="38"/>
      <c r="I679" s="148"/>
      <c r="J679" s="39"/>
      <c r="K679" s="33"/>
      <c r="L679" s="33"/>
      <c r="M679" s="150"/>
      <c r="N679" s="150"/>
    </row>
    <row r="693" spans="1:19" x14ac:dyDescent="0.25">
      <c r="A693" s="109"/>
      <c r="B693" s="1"/>
      <c r="C693" s="1"/>
      <c r="D693" s="1" t="s">
        <v>30</v>
      </c>
      <c r="E693" s="2"/>
      <c r="F693" s="1"/>
      <c r="G693" s="1"/>
      <c r="H693" s="110"/>
      <c r="I693" s="111"/>
      <c r="J693" s="3"/>
      <c r="K693" s="1"/>
      <c r="L693" s="4"/>
      <c r="M693" s="1"/>
      <c r="N693" s="1"/>
      <c r="O693" s="1"/>
      <c r="P693" s="4"/>
      <c r="Q693" s="4"/>
      <c r="R693" s="4"/>
      <c r="S693" s="4"/>
    </row>
    <row r="694" spans="1:19" x14ac:dyDescent="0.25">
      <c r="A694" s="109"/>
      <c r="B694" s="1"/>
      <c r="C694" s="1"/>
      <c r="D694" s="1"/>
      <c r="E694" s="2"/>
      <c r="F694" s="1"/>
      <c r="G694" s="1"/>
      <c r="H694" s="110"/>
      <c r="I694" s="111"/>
      <c r="J694" s="3"/>
      <c r="K694" s="1"/>
      <c r="L694" s="4"/>
      <c r="M694" s="1"/>
      <c r="N694" s="1"/>
      <c r="O694" s="1"/>
      <c r="P694" s="4"/>
      <c r="Q694" s="4"/>
      <c r="R694" s="4"/>
      <c r="S694" s="4"/>
    </row>
    <row r="695" spans="1:19" x14ac:dyDescent="0.25">
      <c r="A695" s="109"/>
      <c r="B695" s="1"/>
      <c r="C695" s="1"/>
      <c r="D695" s="1"/>
      <c r="E695" s="2"/>
      <c r="F695" s="1"/>
      <c r="G695" s="1"/>
      <c r="H695" s="110"/>
      <c r="I695" s="111"/>
      <c r="J695" s="3"/>
      <c r="K695" s="1"/>
      <c r="L695" s="4"/>
      <c r="M695" s="1"/>
      <c r="N695" s="1"/>
      <c r="O695" s="1"/>
      <c r="P695" s="4"/>
      <c r="Q695" s="4"/>
      <c r="R695" s="4"/>
      <c r="S695" s="4"/>
    </row>
    <row r="696" spans="1:19" x14ac:dyDescent="0.25">
      <c r="A696" s="109"/>
      <c r="B696" s="1"/>
      <c r="C696" s="1"/>
      <c r="D696" s="1"/>
      <c r="E696" s="2"/>
      <c r="F696" s="1"/>
      <c r="G696" s="1"/>
      <c r="H696" s="110"/>
      <c r="I696" s="111"/>
      <c r="J696" s="3"/>
      <c r="K696" s="1"/>
      <c r="L696" s="4"/>
      <c r="M696" s="1"/>
      <c r="N696" s="1"/>
      <c r="O696" s="1"/>
      <c r="P696" s="4"/>
      <c r="Q696" s="4"/>
      <c r="R696" s="4"/>
      <c r="S696" s="4"/>
    </row>
    <row r="697" spans="1:19" x14ac:dyDescent="0.25">
      <c r="A697" s="109"/>
      <c r="B697" s="1"/>
      <c r="C697" s="1"/>
      <c r="D697" s="1"/>
      <c r="E697" s="2"/>
      <c r="F697" s="1"/>
      <c r="G697" s="1"/>
      <c r="H697" s="110"/>
      <c r="I697" s="111"/>
      <c r="J697" s="3"/>
      <c r="K697" s="1"/>
      <c r="L697" s="4"/>
      <c r="M697" s="1"/>
      <c r="N697" s="1"/>
      <c r="O697" s="1"/>
      <c r="P697" s="4"/>
      <c r="Q697" s="4"/>
      <c r="R697" s="4"/>
      <c r="S697" s="4"/>
    </row>
    <row r="698" spans="1:19" x14ac:dyDescent="0.25">
      <c r="A698" s="109"/>
      <c r="B698" s="1"/>
      <c r="C698" s="413" t="s">
        <v>0</v>
      </c>
      <c r="D698" s="413"/>
      <c r="E698" s="413"/>
      <c r="F698" s="380" t="s">
        <v>61</v>
      </c>
      <c r="G698" s="380"/>
      <c r="H698" s="380"/>
      <c r="I698" s="380"/>
      <c r="J698" s="380"/>
      <c r="K698" s="380"/>
      <c r="L698" s="5"/>
      <c r="M698" s="6"/>
      <c r="N698" s="6"/>
      <c r="O698" s="6"/>
      <c r="P698" s="4"/>
      <c r="Q698" s="4"/>
      <c r="R698" s="4"/>
      <c r="S698" s="4"/>
    </row>
    <row r="699" spans="1:19" x14ac:dyDescent="0.25">
      <c r="A699" s="109"/>
      <c r="B699" s="1"/>
      <c r="C699" s="424" t="s">
        <v>1</v>
      </c>
      <c r="D699" s="424"/>
      <c r="E699" s="424"/>
      <c r="F699" s="380" t="s">
        <v>119</v>
      </c>
      <c r="G699" s="380"/>
      <c r="H699" s="380"/>
      <c r="I699" s="380"/>
      <c r="J699" s="380"/>
      <c r="K699" s="380"/>
      <c r="L699" s="5"/>
      <c r="M699" s="6"/>
      <c r="N699" s="6"/>
      <c r="O699" s="6"/>
      <c r="P699" s="4"/>
      <c r="Q699" s="4"/>
      <c r="R699" s="4"/>
      <c r="S699" s="4"/>
    </row>
    <row r="700" spans="1:19" x14ac:dyDescent="0.25">
      <c r="A700" s="109"/>
      <c r="B700" s="7"/>
      <c r="C700" s="413" t="s">
        <v>2</v>
      </c>
      <c r="D700" s="413"/>
      <c r="E700" s="413"/>
      <c r="F700" s="112" t="s">
        <v>284</v>
      </c>
      <c r="G700" s="168"/>
      <c r="H700" s="169"/>
      <c r="I700" s="170"/>
      <c r="J700" s="10"/>
      <c r="K700" s="11"/>
      <c r="L700" s="4"/>
      <c r="M700" s="6"/>
      <c r="N700" s="6"/>
      <c r="O700" s="6"/>
      <c r="P700" s="4"/>
      <c r="Q700" s="4"/>
      <c r="R700" s="4"/>
      <c r="S700" s="4"/>
    </row>
    <row r="701" spans="1:19" ht="15.75" thickBot="1" x14ac:dyDescent="0.3">
      <c r="A701" s="109"/>
      <c r="B701" s="7"/>
      <c r="C701" s="118"/>
      <c r="D701" s="118"/>
      <c r="E701" s="118"/>
      <c r="F701" s="171"/>
      <c r="G701" s="55"/>
      <c r="H701" s="172"/>
      <c r="I701" s="173"/>
      <c r="J701" s="15"/>
      <c r="K701" s="16"/>
      <c r="L701" s="4"/>
      <c r="M701" s="6"/>
      <c r="N701" s="6"/>
      <c r="O701" s="6"/>
      <c r="P701" s="4"/>
      <c r="Q701" s="4"/>
      <c r="R701" s="4"/>
      <c r="S701" s="4"/>
    </row>
    <row r="702" spans="1:19" x14ac:dyDescent="0.25">
      <c r="A702" s="109"/>
      <c r="B702" s="382" t="s">
        <v>25</v>
      </c>
      <c r="C702" s="374" t="s">
        <v>4</v>
      </c>
      <c r="D702" s="374"/>
      <c r="E702" s="374" t="s">
        <v>26</v>
      </c>
      <c r="F702" s="374" t="s">
        <v>27</v>
      </c>
      <c r="G702" s="421" t="s">
        <v>5</v>
      </c>
      <c r="H702" s="385" t="s">
        <v>63</v>
      </c>
      <c r="I702" s="374" t="s">
        <v>6</v>
      </c>
      <c r="J702" s="374"/>
      <c r="K702" s="374"/>
      <c r="L702" s="374"/>
      <c r="M702" s="374"/>
      <c r="N702" s="374" t="s">
        <v>7</v>
      </c>
      <c r="O702" s="374"/>
      <c r="P702" s="374" t="s">
        <v>8</v>
      </c>
      <c r="Q702" s="374"/>
      <c r="R702" s="374" t="s">
        <v>9</v>
      </c>
      <c r="S702" s="375"/>
    </row>
    <row r="703" spans="1:19" x14ac:dyDescent="0.25">
      <c r="A703" s="109"/>
      <c r="B703" s="383"/>
      <c r="C703" s="376" t="s">
        <v>10</v>
      </c>
      <c r="D703" s="376" t="s">
        <v>11</v>
      </c>
      <c r="E703" s="376"/>
      <c r="F703" s="376"/>
      <c r="G703" s="422"/>
      <c r="H703" s="386"/>
      <c r="I703" s="376" t="s">
        <v>12</v>
      </c>
      <c r="J703" s="376"/>
      <c r="K703" s="376" t="s">
        <v>13</v>
      </c>
      <c r="L703" s="376"/>
      <c r="M703" s="376"/>
      <c r="N703" s="376" t="s">
        <v>14</v>
      </c>
      <c r="O703" s="376"/>
      <c r="P703" s="376" t="s">
        <v>14</v>
      </c>
      <c r="Q703" s="376"/>
      <c r="R703" s="376"/>
      <c r="S703" s="377"/>
    </row>
    <row r="704" spans="1:19" ht="23.25" thickBot="1" x14ac:dyDescent="0.3">
      <c r="A704" s="109"/>
      <c r="B704" s="388"/>
      <c r="C704" s="389"/>
      <c r="D704" s="389"/>
      <c r="E704" s="389"/>
      <c r="F704" s="389"/>
      <c r="G704" s="425"/>
      <c r="H704" s="390"/>
      <c r="I704" s="56" t="s">
        <v>19</v>
      </c>
      <c r="J704" s="57" t="s">
        <v>16</v>
      </c>
      <c r="K704" s="57" t="s">
        <v>28</v>
      </c>
      <c r="L704" s="57" t="s">
        <v>15</v>
      </c>
      <c r="M704" s="58" t="s">
        <v>17</v>
      </c>
      <c r="N704" s="57" t="s">
        <v>18</v>
      </c>
      <c r="O704" s="57" t="s">
        <v>17</v>
      </c>
      <c r="P704" s="57" t="s">
        <v>19</v>
      </c>
      <c r="Q704" s="57" t="s">
        <v>16</v>
      </c>
      <c r="R704" s="57" t="s">
        <v>20</v>
      </c>
      <c r="S704" s="59" t="s">
        <v>21</v>
      </c>
    </row>
    <row r="705" spans="1:19" ht="78.75" x14ac:dyDescent="0.25">
      <c r="A705" s="109"/>
      <c r="B705" s="125">
        <v>169951039</v>
      </c>
      <c r="C705" s="154">
        <v>402001</v>
      </c>
      <c r="D705" s="154" t="s">
        <v>120</v>
      </c>
      <c r="E705" s="154" t="s">
        <v>114</v>
      </c>
      <c r="F705" s="127" t="s">
        <v>115</v>
      </c>
      <c r="G705" s="128" t="s">
        <v>121</v>
      </c>
      <c r="H705" s="129">
        <v>453167.84</v>
      </c>
      <c r="I705" s="22">
        <v>0</v>
      </c>
      <c r="J705" s="130">
        <f>135950.35+317217.4</f>
        <v>453167.75</v>
      </c>
      <c r="K705" s="21" t="s">
        <v>23</v>
      </c>
      <c r="L705" s="21">
        <v>0</v>
      </c>
      <c r="M705" s="174" t="s">
        <v>68</v>
      </c>
      <c r="N705" s="46">
        <f>I705*100/H705</f>
        <v>0</v>
      </c>
      <c r="O705" s="46">
        <f>J705*100/H705</f>
        <v>99.999980139808684</v>
      </c>
      <c r="P705" s="46">
        <v>0</v>
      </c>
      <c r="Q705" s="46">
        <v>0</v>
      </c>
      <c r="R705" s="21"/>
      <c r="S705" s="24" t="s">
        <v>24</v>
      </c>
    </row>
    <row r="706" spans="1:19" ht="101.25" x14ac:dyDescent="0.25">
      <c r="A706" s="109"/>
      <c r="B706" s="132">
        <v>169951038</v>
      </c>
      <c r="C706" s="175">
        <v>402002</v>
      </c>
      <c r="D706" s="175" t="s">
        <v>122</v>
      </c>
      <c r="E706" s="175" t="s">
        <v>103</v>
      </c>
      <c r="F706" s="135" t="s">
        <v>31</v>
      </c>
      <c r="G706" s="176" t="s">
        <v>123</v>
      </c>
      <c r="H706" s="177">
        <v>347636.77</v>
      </c>
      <c r="I706" s="26">
        <f>236659.14+6686.6</f>
        <v>243345.74000000002</v>
      </c>
      <c r="J706" s="136">
        <f>104291.03+236659.14+6686.6</f>
        <v>347636.77</v>
      </c>
      <c r="K706" s="25" t="s">
        <v>23</v>
      </c>
      <c r="L706" s="25">
        <v>0</v>
      </c>
      <c r="M706" s="178" t="s">
        <v>68</v>
      </c>
      <c r="N706" s="48">
        <f>I706*100/H706</f>
        <v>70.000000287656576</v>
      </c>
      <c r="O706" s="48">
        <f>J706*100/H706</f>
        <v>100</v>
      </c>
      <c r="P706" s="48">
        <v>100</v>
      </c>
      <c r="Q706" s="48">
        <v>100</v>
      </c>
      <c r="R706" s="25"/>
      <c r="S706" s="28" t="s">
        <v>24</v>
      </c>
    </row>
    <row r="707" spans="1:19" ht="78.75" x14ac:dyDescent="0.25">
      <c r="A707" s="109"/>
      <c r="B707" s="132">
        <v>169951041</v>
      </c>
      <c r="C707" s="175">
        <v>402003</v>
      </c>
      <c r="D707" s="175" t="s">
        <v>124</v>
      </c>
      <c r="E707" s="175" t="s">
        <v>125</v>
      </c>
      <c r="F707" s="135" t="s">
        <v>126</v>
      </c>
      <c r="G707" s="176" t="s">
        <v>127</v>
      </c>
      <c r="H707" s="47">
        <v>216009.24</v>
      </c>
      <c r="I707" s="26">
        <v>0</v>
      </c>
      <c r="J707" s="136">
        <f>216009.23+0.01</f>
        <v>216009.24000000002</v>
      </c>
      <c r="K707" s="25" t="s">
        <v>23</v>
      </c>
      <c r="L707" s="25">
        <v>0</v>
      </c>
      <c r="M707" s="178" t="s">
        <v>68</v>
      </c>
      <c r="N707" s="48">
        <v>0</v>
      </c>
      <c r="O707" s="48">
        <v>100</v>
      </c>
      <c r="P707" s="48">
        <v>0</v>
      </c>
      <c r="Q707" s="48">
        <v>100</v>
      </c>
      <c r="R707" s="25"/>
      <c r="S707" s="28" t="s">
        <v>24</v>
      </c>
    </row>
    <row r="708" spans="1:19" ht="68.25" thickBot="1" x14ac:dyDescent="0.3">
      <c r="A708" s="36"/>
      <c r="B708" s="138">
        <v>169951032</v>
      </c>
      <c r="C708" s="179">
        <v>402004</v>
      </c>
      <c r="D708" s="179" t="s">
        <v>128</v>
      </c>
      <c r="E708" s="179" t="s">
        <v>103</v>
      </c>
      <c r="F708" s="141" t="s">
        <v>129</v>
      </c>
      <c r="G708" s="180" t="s">
        <v>130</v>
      </c>
      <c r="H708" s="49">
        <v>200098.02</v>
      </c>
      <c r="I708" s="30">
        <v>0</v>
      </c>
      <c r="J708" s="142">
        <f>60029+140069.02</f>
        <v>200098.02</v>
      </c>
      <c r="K708" s="29" t="s">
        <v>23</v>
      </c>
      <c r="L708" s="29">
        <v>0</v>
      </c>
      <c r="M708" s="181" t="s">
        <v>68</v>
      </c>
      <c r="N708" s="50">
        <v>0</v>
      </c>
      <c r="O708" s="50">
        <v>100</v>
      </c>
      <c r="P708" s="50">
        <v>0</v>
      </c>
      <c r="Q708" s="50">
        <v>100</v>
      </c>
      <c r="R708" s="29"/>
      <c r="S708" s="32" t="s">
        <v>24</v>
      </c>
    </row>
    <row r="709" spans="1:19" x14ac:dyDescent="0.25">
      <c r="A709" s="36"/>
      <c r="B709" s="143"/>
      <c r="C709" s="143"/>
      <c r="D709" s="143"/>
      <c r="E709" s="143"/>
      <c r="F709" s="145"/>
      <c r="G709" s="182"/>
      <c r="H709" s="51"/>
      <c r="I709" s="52"/>
      <c r="J709" s="146"/>
      <c r="K709" s="33"/>
      <c r="L709" s="33"/>
      <c r="M709" s="183"/>
      <c r="N709" s="53"/>
      <c r="O709" s="53"/>
      <c r="P709" s="53"/>
      <c r="Q709" s="53"/>
      <c r="R709" s="33"/>
      <c r="S709" s="33"/>
    </row>
    <row r="710" spans="1:19" x14ac:dyDescent="0.25">
      <c r="A710" s="36"/>
      <c r="B710" s="37"/>
      <c r="C710" s="37"/>
      <c r="D710" s="37"/>
      <c r="E710" s="38"/>
      <c r="F710" s="38"/>
      <c r="G710" s="41"/>
      <c r="H710" s="39"/>
      <c r="I710" s="148"/>
      <c r="J710" s="39"/>
      <c r="K710" s="149"/>
      <c r="L710" s="150"/>
      <c r="M710" s="150"/>
      <c r="N710" s="38"/>
      <c r="O710" s="38"/>
      <c r="P710" s="38"/>
      <c r="Q710" s="38"/>
      <c r="R710" s="38"/>
      <c r="S710" s="38"/>
    </row>
    <row r="711" spans="1:19" x14ac:dyDescent="0.25">
      <c r="A711" s="7"/>
      <c r="B711" s="1"/>
      <c r="C711" s="1"/>
      <c r="D711" s="1"/>
      <c r="E711" s="1"/>
      <c r="F711" s="1"/>
      <c r="G711" s="110"/>
      <c r="H711" s="3"/>
      <c r="I711" s="111"/>
      <c r="J711" s="1"/>
      <c r="K711" s="4"/>
      <c r="L711" s="1"/>
      <c r="M711" s="1"/>
      <c r="N711" s="1"/>
      <c r="O711" s="4"/>
      <c r="P711" s="4"/>
      <c r="Q711" s="4"/>
      <c r="R711" s="4"/>
      <c r="S711" s="1"/>
    </row>
    <row r="712" spans="1:19" x14ac:dyDescent="0.25">
      <c r="A712" s="7"/>
      <c r="B712" s="1"/>
      <c r="C712" s="1"/>
      <c r="D712" s="1"/>
      <c r="E712" s="1"/>
      <c r="F712" s="1"/>
      <c r="G712" s="110"/>
      <c r="H712" s="3"/>
      <c r="I712" s="111"/>
      <c r="J712" s="1"/>
      <c r="K712" s="4"/>
      <c r="L712" s="1"/>
      <c r="M712" s="1"/>
      <c r="N712" s="1"/>
      <c r="O712" s="4"/>
      <c r="P712" s="4"/>
      <c r="Q712" s="4"/>
      <c r="R712" s="4"/>
      <c r="S712" s="1"/>
    </row>
    <row r="713" spans="1:19" x14ac:dyDescent="0.25">
      <c r="A713" s="7"/>
      <c r="B713" s="1"/>
      <c r="C713" s="1"/>
      <c r="D713" s="1"/>
      <c r="E713" s="1"/>
      <c r="F713" s="1"/>
      <c r="G713" s="110"/>
      <c r="H713" s="3"/>
      <c r="I713" s="111"/>
      <c r="J713" s="1"/>
      <c r="K713" s="4"/>
      <c r="L713" s="1"/>
      <c r="M713" s="1"/>
      <c r="N713" s="1"/>
      <c r="O713" s="4"/>
      <c r="P713" s="4"/>
      <c r="Q713" s="4"/>
      <c r="R713" s="4"/>
      <c r="S713" s="1"/>
    </row>
    <row r="722" spans="1:19" x14ac:dyDescent="0.25">
      <c r="A722" s="109"/>
      <c r="B722" s="1"/>
      <c r="C722" s="1"/>
      <c r="D722" s="1" t="s">
        <v>30</v>
      </c>
      <c r="E722" s="2"/>
      <c r="F722" s="1"/>
      <c r="G722" s="1"/>
      <c r="H722" s="110"/>
      <c r="I722" s="111"/>
      <c r="J722" s="3"/>
      <c r="K722" s="1"/>
      <c r="L722" s="4"/>
      <c r="M722" s="1"/>
      <c r="N722" s="1"/>
      <c r="O722" s="1"/>
      <c r="P722" s="4"/>
      <c r="Q722" s="4"/>
      <c r="R722" s="4"/>
      <c r="S722" s="4"/>
    </row>
    <row r="723" spans="1:19" x14ac:dyDescent="0.25">
      <c r="A723" s="109"/>
      <c r="B723" s="1"/>
      <c r="C723" s="1"/>
      <c r="D723" s="1"/>
      <c r="E723" s="2"/>
      <c r="F723" s="1"/>
      <c r="G723" s="1"/>
      <c r="H723" s="110"/>
      <c r="I723" s="111"/>
      <c r="J723" s="3"/>
      <c r="K723" s="1"/>
      <c r="L723" s="4"/>
      <c r="M723" s="1"/>
      <c r="N723" s="1"/>
      <c r="O723" s="1"/>
      <c r="P723" s="4"/>
      <c r="Q723" s="4"/>
      <c r="R723" s="4"/>
      <c r="S723" s="4"/>
    </row>
    <row r="724" spans="1:19" x14ac:dyDescent="0.25">
      <c r="A724" s="109"/>
      <c r="B724" s="1"/>
      <c r="C724" s="1"/>
      <c r="D724" s="1"/>
      <c r="E724" s="2"/>
      <c r="F724" s="1"/>
      <c r="G724" s="1"/>
      <c r="H724" s="110"/>
      <c r="I724" s="111"/>
      <c r="J724" s="3"/>
      <c r="K724" s="1"/>
      <c r="L724" s="4"/>
      <c r="M724" s="1"/>
      <c r="N724" s="1"/>
      <c r="O724" s="1"/>
      <c r="P724" s="4"/>
      <c r="Q724" s="4"/>
      <c r="R724" s="4"/>
      <c r="S724" s="4"/>
    </row>
    <row r="725" spans="1:19" x14ac:dyDescent="0.25">
      <c r="A725" s="109"/>
      <c r="B725" s="1"/>
      <c r="C725" s="1"/>
      <c r="D725" s="1"/>
      <c r="E725" s="2"/>
      <c r="F725" s="1"/>
      <c r="G725" s="1"/>
      <c r="H725" s="110"/>
      <c r="I725" s="111"/>
      <c r="J725" s="3"/>
      <c r="K725" s="1"/>
      <c r="L725" s="4"/>
      <c r="M725" s="1"/>
      <c r="N725" s="1"/>
      <c r="O725" s="1"/>
      <c r="P725" s="4"/>
      <c r="Q725" s="4"/>
      <c r="R725" s="4"/>
      <c r="S725" s="4"/>
    </row>
    <row r="726" spans="1:19" x14ac:dyDescent="0.25">
      <c r="A726" s="109"/>
      <c r="B726" s="1"/>
      <c r="C726" s="413" t="s">
        <v>0</v>
      </c>
      <c r="D726" s="413"/>
      <c r="E726" s="413"/>
      <c r="F726" s="380" t="s">
        <v>61</v>
      </c>
      <c r="G726" s="380"/>
      <c r="H726" s="380"/>
      <c r="I726" s="380"/>
      <c r="J726" s="380"/>
      <c r="K726" s="380"/>
      <c r="L726" s="5"/>
      <c r="M726" s="6"/>
      <c r="N726" s="6"/>
      <c r="O726" s="6"/>
      <c r="P726" s="4"/>
      <c r="Q726" s="4"/>
      <c r="R726" s="4"/>
      <c r="S726" s="4"/>
    </row>
    <row r="727" spans="1:19" x14ac:dyDescent="0.25">
      <c r="A727" s="109"/>
      <c r="B727" s="1"/>
      <c r="C727" s="424" t="s">
        <v>1</v>
      </c>
      <c r="D727" s="424"/>
      <c r="E727" s="424"/>
      <c r="F727" s="380" t="s">
        <v>119</v>
      </c>
      <c r="G727" s="380"/>
      <c r="H727" s="380"/>
      <c r="I727" s="380"/>
      <c r="J727" s="380"/>
      <c r="K727" s="380"/>
      <c r="L727" s="5"/>
      <c r="M727" s="6"/>
      <c r="N727" s="6"/>
      <c r="O727" s="6"/>
      <c r="P727" s="4"/>
      <c r="Q727" s="4"/>
      <c r="R727" s="4"/>
      <c r="S727" s="4"/>
    </row>
    <row r="728" spans="1:19" x14ac:dyDescent="0.25">
      <c r="A728" s="109"/>
      <c r="B728" s="7"/>
      <c r="C728" s="413" t="s">
        <v>2</v>
      </c>
      <c r="D728" s="413"/>
      <c r="E728" s="413"/>
      <c r="F728" s="112" t="s">
        <v>284</v>
      </c>
      <c r="G728" s="168"/>
      <c r="H728" s="169"/>
      <c r="I728" s="170"/>
      <c r="J728" s="10"/>
      <c r="K728" s="11"/>
      <c r="L728" s="4"/>
      <c r="M728" s="6"/>
      <c r="N728" s="6"/>
      <c r="O728" s="6"/>
      <c r="P728" s="4"/>
      <c r="Q728" s="4"/>
      <c r="R728" s="4"/>
      <c r="S728" s="4"/>
    </row>
    <row r="729" spans="1:19" ht="15.75" thickBot="1" x14ac:dyDescent="0.3">
      <c r="A729" s="109"/>
      <c r="B729" s="7"/>
      <c r="C729" s="118"/>
      <c r="D729" s="118"/>
      <c r="E729" s="118"/>
      <c r="F729" s="171"/>
      <c r="G729" s="55"/>
      <c r="H729" s="172"/>
      <c r="I729" s="173"/>
      <c r="J729" s="15"/>
      <c r="K729" s="16"/>
      <c r="L729" s="4"/>
      <c r="M729" s="6"/>
      <c r="N729" s="6"/>
      <c r="O729" s="6"/>
      <c r="P729" s="4"/>
      <c r="Q729" s="4"/>
      <c r="R729" s="4"/>
      <c r="S729" s="4"/>
    </row>
    <row r="730" spans="1:19" x14ac:dyDescent="0.25">
      <c r="A730" s="109"/>
      <c r="B730" s="382" t="s">
        <v>25</v>
      </c>
      <c r="C730" s="374" t="s">
        <v>4</v>
      </c>
      <c r="D730" s="374"/>
      <c r="E730" s="374" t="s">
        <v>26</v>
      </c>
      <c r="F730" s="374" t="s">
        <v>27</v>
      </c>
      <c r="G730" s="421" t="s">
        <v>5</v>
      </c>
      <c r="H730" s="385" t="s">
        <v>63</v>
      </c>
      <c r="I730" s="374" t="s">
        <v>6</v>
      </c>
      <c r="J730" s="374"/>
      <c r="K730" s="374"/>
      <c r="L730" s="374"/>
      <c r="M730" s="374"/>
      <c r="N730" s="374" t="s">
        <v>7</v>
      </c>
      <c r="O730" s="374"/>
      <c r="P730" s="374" t="s">
        <v>8</v>
      </c>
      <c r="Q730" s="374"/>
      <c r="R730" s="374" t="s">
        <v>9</v>
      </c>
      <c r="S730" s="375"/>
    </row>
    <row r="731" spans="1:19" x14ac:dyDescent="0.25">
      <c r="A731" s="109"/>
      <c r="B731" s="383"/>
      <c r="C731" s="376" t="s">
        <v>10</v>
      </c>
      <c r="D731" s="376" t="s">
        <v>11</v>
      </c>
      <c r="E731" s="376"/>
      <c r="F731" s="376"/>
      <c r="G731" s="422"/>
      <c r="H731" s="386"/>
      <c r="I731" s="376" t="s">
        <v>12</v>
      </c>
      <c r="J731" s="376"/>
      <c r="K731" s="376" t="s">
        <v>13</v>
      </c>
      <c r="L731" s="376"/>
      <c r="M731" s="376"/>
      <c r="N731" s="376" t="s">
        <v>14</v>
      </c>
      <c r="O731" s="376"/>
      <c r="P731" s="376" t="s">
        <v>14</v>
      </c>
      <c r="Q731" s="376"/>
      <c r="R731" s="376"/>
      <c r="S731" s="377"/>
    </row>
    <row r="732" spans="1:19" ht="23.25" thickBot="1" x14ac:dyDescent="0.3">
      <c r="A732" s="109"/>
      <c r="B732" s="384"/>
      <c r="C732" s="378"/>
      <c r="D732" s="378"/>
      <c r="E732" s="378"/>
      <c r="F732" s="378"/>
      <c r="G732" s="423"/>
      <c r="H732" s="387"/>
      <c r="I732" s="43" t="s">
        <v>19</v>
      </c>
      <c r="J732" s="20" t="s">
        <v>16</v>
      </c>
      <c r="K732" s="20" t="s">
        <v>28</v>
      </c>
      <c r="L732" s="20" t="s">
        <v>15</v>
      </c>
      <c r="M732" s="44" t="s">
        <v>17</v>
      </c>
      <c r="N732" s="20" t="s">
        <v>18</v>
      </c>
      <c r="O732" s="20" t="s">
        <v>17</v>
      </c>
      <c r="P732" s="20" t="s">
        <v>19</v>
      </c>
      <c r="Q732" s="20" t="s">
        <v>16</v>
      </c>
      <c r="R732" s="20" t="s">
        <v>20</v>
      </c>
      <c r="S732" s="45" t="s">
        <v>21</v>
      </c>
    </row>
    <row r="733" spans="1:19" ht="90" x14ac:dyDescent="0.25">
      <c r="B733" s="125">
        <v>169951047</v>
      </c>
      <c r="C733" s="154">
        <v>402005</v>
      </c>
      <c r="D733" s="154" t="s">
        <v>131</v>
      </c>
      <c r="E733" s="154" t="s">
        <v>103</v>
      </c>
      <c r="F733" s="127" t="s">
        <v>31</v>
      </c>
      <c r="G733" s="184" t="s">
        <v>132</v>
      </c>
      <c r="H733" s="54">
        <v>408016.08</v>
      </c>
      <c r="I733" s="22">
        <f>278278.77+7332.49</f>
        <v>285611.26</v>
      </c>
      <c r="J733" s="130">
        <f>122404.82+278278.77+7332.49</f>
        <v>408016.08</v>
      </c>
      <c r="K733" s="21" t="s">
        <v>23</v>
      </c>
      <c r="L733" s="21">
        <v>0</v>
      </c>
      <c r="M733" s="174" t="s">
        <v>68</v>
      </c>
      <c r="N733" s="46">
        <f>I733*100/H733</f>
        <v>70.000000980353519</v>
      </c>
      <c r="O733" s="46">
        <f>J733*100/H733</f>
        <v>100</v>
      </c>
      <c r="P733" s="46">
        <v>100</v>
      </c>
      <c r="Q733" s="46">
        <v>100</v>
      </c>
      <c r="R733" s="21"/>
      <c r="S733" s="24" t="s">
        <v>24</v>
      </c>
    </row>
    <row r="734" spans="1:19" ht="90" x14ac:dyDescent="0.25">
      <c r="B734" s="132">
        <v>169951048</v>
      </c>
      <c r="C734" s="175">
        <v>402006</v>
      </c>
      <c r="D734" s="175" t="s">
        <v>133</v>
      </c>
      <c r="E734" s="175" t="s">
        <v>106</v>
      </c>
      <c r="F734" s="135" t="s">
        <v>107</v>
      </c>
      <c r="G734" s="176" t="s">
        <v>134</v>
      </c>
      <c r="H734" s="47">
        <v>565405.46</v>
      </c>
      <c r="I734" s="26">
        <v>0</v>
      </c>
      <c r="J734" s="136">
        <f>196921.64+198850.26+148987.98</f>
        <v>544759.88</v>
      </c>
      <c r="K734" s="25" t="s">
        <v>23</v>
      </c>
      <c r="L734" s="25">
        <v>0</v>
      </c>
      <c r="M734" s="178" t="s">
        <v>68</v>
      </c>
      <c r="N734" s="48">
        <f t="shared" ref="N734:N762" si="3">I734*100/H734</f>
        <v>0</v>
      </c>
      <c r="O734" s="48">
        <f t="shared" ref="O734:O762" si="4">J734*100/H734</f>
        <v>96.34853543862134</v>
      </c>
      <c r="P734" s="48">
        <v>20</v>
      </c>
      <c r="Q734" s="48">
        <v>98</v>
      </c>
      <c r="R734" s="25"/>
      <c r="S734" s="28" t="s">
        <v>24</v>
      </c>
    </row>
    <row r="735" spans="1:19" ht="90" x14ac:dyDescent="0.25">
      <c r="B735" s="132">
        <v>169951055</v>
      </c>
      <c r="C735" s="175">
        <v>402008</v>
      </c>
      <c r="D735" s="175" t="s">
        <v>135</v>
      </c>
      <c r="E735" s="175" t="s">
        <v>125</v>
      </c>
      <c r="F735" s="135" t="s">
        <v>136</v>
      </c>
      <c r="G735" s="176" t="s">
        <v>137</v>
      </c>
      <c r="H735" s="47">
        <v>385719.24</v>
      </c>
      <c r="I735" s="26">
        <v>0</v>
      </c>
      <c r="J735" s="136">
        <f>115715.77+270003.47</f>
        <v>385719.24</v>
      </c>
      <c r="K735" s="25" t="s">
        <v>23</v>
      </c>
      <c r="L735" s="25">
        <v>0</v>
      </c>
      <c r="M735" s="178" t="s">
        <v>68</v>
      </c>
      <c r="N735" s="48">
        <f t="shared" si="3"/>
        <v>0</v>
      </c>
      <c r="O735" s="48">
        <f t="shared" si="4"/>
        <v>100</v>
      </c>
      <c r="P735" s="48">
        <v>100</v>
      </c>
      <c r="Q735" s="48">
        <v>100</v>
      </c>
      <c r="R735" s="25"/>
      <c r="S735" s="28" t="s">
        <v>24</v>
      </c>
    </row>
    <row r="736" spans="1:19" ht="147" thickBot="1" x14ac:dyDescent="0.3">
      <c r="B736" s="138">
        <v>169951062</v>
      </c>
      <c r="C736" s="179">
        <v>402009</v>
      </c>
      <c r="D736" s="179" t="s">
        <v>138</v>
      </c>
      <c r="E736" s="179" t="s">
        <v>103</v>
      </c>
      <c r="F736" s="141" t="s">
        <v>31</v>
      </c>
      <c r="G736" s="180" t="s">
        <v>139</v>
      </c>
      <c r="H736" s="49">
        <v>324976.8</v>
      </c>
      <c r="I736" s="30">
        <f>220866.74+6617.02</f>
        <v>227483.75999999998</v>
      </c>
      <c r="J736" s="142">
        <f>97493.04+220866.74+6617.02</f>
        <v>324976.8</v>
      </c>
      <c r="K736" s="29" t="s">
        <v>23</v>
      </c>
      <c r="L736" s="29">
        <v>0</v>
      </c>
      <c r="M736" s="181" t="s">
        <v>68</v>
      </c>
      <c r="N736" s="50">
        <f t="shared" si="3"/>
        <v>69.999999999999986</v>
      </c>
      <c r="O736" s="50">
        <f t="shared" si="4"/>
        <v>100</v>
      </c>
      <c r="P736" s="50">
        <v>100</v>
      </c>
      <c r="Q736" s="50">
        <v>100</v>
      </c>
      <c r="R736" s="29"/>
      <c r="S736" s="32" t="s">
        <v>24</v>
      </c>
    </row>
    <row r="737" spans="1:19" x14ac:dyDescent="0.25">
      <c r="B737" s="143"/>
      <c r="C737" s="143"/>
      <c r="D737" s="143"/>
      <c r="E737" s="143"/>
      <c r="F737" s="145"/>
      <c r="G737" s="182"/>
      <c r="H737" s="51"/>
      <c r="I737" s="52"/>
      <c r="J737" s="146"/>
      <c r="K737" s="33"/>
      <c r="L737" s="33"/>
      <c r="M737" s="183"/>
      <c r="N737" s="53"/>
      <c r="O737" s="53"/>
      <c r="P737" s="53"/>
      <c r="Q737" s="53"/>
      <c r="R737" s="33"/>
      <c r="S737" s="33"/>
    </row>
    <row r="739" spans="1:19" x14ac:dyDescent="0.25">
      <c r="A739" s="7"/>
      <c r="B739" s="1"/>
      <c r="C739" s="1"/>
      <c r="D739" s="1"/>
      <c r="E739" s="1"/>
      <c r="F739" s="1"/>
      <c r="G739" s="110"/>
      <c r="H739" s="3"/>
      <c r="I739" s="111"/>
      <c r="J739" s="1"/>
      <c r="K739" s="4"/>
      <c r="L739" s="1"/>
      <c r="M739" s="1"/>
      <c r="N739" s="1"/>
      <c r="O739" s="4"/>
      <c r="P739" s="4"/>
      <c r="Q739" s="4"/>
      <c r="R739" s="4"/>
      <c r="S739" s="1"/>
    </row>
    <row r="740" spans="1:19" x14ac:dyDescent="0.25">
      <c r="A740" s="7"/>
      <c r="B740" s="1"/>
      <c r="C740" s="1"/>
      <c r="D740" s="1"/>
      <c r="E740" s="1"/>
      <c r="F740" s="1"/>
      <c r="G740" s="110"/>
      <c r="H740" s="3"/>
      <c r="I740" s="111"/>
      <c r="J740" s="1"/>
      <c r="K740" s="4"/>
      <c r="L740" s="1"/>
      <c r="M740" s="1"/>
      <c r="N740" s="1"/>
      <c r="O740" s="4"/>
      <c r="P740" s="4"/>
      <c r="Q740" s="4"/>
      <c r="R740" s="4"/>
      <c r="S740" s="1"/>
    </row>
    <row r="749" spans="1:19" x14ac:dyDescent="0.25">
      <c r="A749" s="109"/>
      <c r="B749" s="1"/>
      <c r="C749" s="1"/>
      <c r="D749" s="1" t="s">
        <v>30</v>
      </c>
      <c r="E749" s="2"/>
      <c r="F749" s="1"/>
      <c r="G749" s="1"/>
      <c r="H749" s="110"/>
      <c r="I749" s="111"/>
      <c r="J749" s="3"/>
      <c r="K749" s="1"/>
      <c r="L749" s="4"/>
      <c r="M749" s="1"/>
      <c r="N749" s="1"/>
      <c r="O749" s="1"/>
      <c r="P749" s="4"/>
      <c r="Q749" s="4"/>
      <c r="R749" s="4"/>
      <c r="S749" s="4"/>
    </row>
    <row r="750" spans="1:19" x14ac:dyDescent="0.25">
      <c r="A750" s="109"/>
      <c r="B750" s="1"/>
      <c r="C750" s="1"/>
      <c r="D750" s="1"/>
      <c r="E750" s="2"/>
      <c r="F750" s="1"/>
      <c r="G750" s="1"/>
      <c r="H750" s="110"/>
      <c r="I750" s="111"/>
      <c r="J750" s="3"/>
      <c r="K750" s="1"/>
      <c r="L750" s="4"/>
      <c r="M750" s="1"/>
      <c r="N750" s="1"/>
      <c r="O750" s="1"/>
      <c r="P750" s="4"/>
      <c r="Q750" s="4"/>
      <c r="R750" s="4"/>
      <c r="S750" s="4"/>
    </row>
    <row r="751" spans="1:19" x14ac:dyDescent="0.25">
      <c r="A751" s="109"/>
      <c r="B751" s="1"/>
      <c r="C751" s="1"/>
      <c r="D751" s="1"/>
      <c r="E751" s="2"/>
      <c r="F751" s="1"/>
      <c r="G751" s="1"/>
      <c r="H751" s="110"/>
      <c r="I751" s="111"/>
      <c r="J751" s="3"/>
      <c r="K751" s="1"/>
      <c r="L751" s="4"/>
      <c r="M751" s="1"/>
      <c r="N751" s="1"/>
      <c r="O751" s="1"/>
      <c r="P751" s="4"/>
      <c r="Q751" s="4"/>
      <c r="R751" s="4"/>
      <c r="S751" s="4"/>
    </row>
    <row r="752" spans="1:19" x14ac:dyDescent="0.25">
      <c r="A752" s="109"/>
      <c r="B752" s="1"/>
      <c r="C752" s="1"/>
      <c r="D752" s="1"/>
      <c r="E752" s="2"/>
      <c r="F752" s="1"/>
      <c r="G752" s="1"/>
      <c r="H752" s="110"/>
      <c r="I752" s="111"/>
      <c r="J752" s="3"/>
      <c r="K752" s="1"/>
      <c r="L752" s="4"/>
      <c r="M752" s="1"/>
      <c r="N752" s="1"/>
      <c r="O752" s="1"/>
      <c r="P752" s="4"/>
      <c r="Q752" s="4"/>
      <c r="R752" s="4"/>
      <c r="S752" s="4"/>
    </row>
    <row r="753" spans="1:19" x14ac:dyDescent="0.25">
      <c r="A753" s="109"/>
      <c r="B753" s="1"/>
      <c r="C753" s="413" t="s">
        <v>0</v>
      </c>
      <c r="D753" s="413"/>
      <c r="E753" s="413"/>
      <c r="F753" s="380" t="s">
        <v>61</v>
      </c>
      <c r="G753" s="380"/>
      <c r="H753" s="380"/>
      <c r="I753" s="380"/>
      <c r="J753" s="380"/>
      <c r="K753" s="380"/>
      <c r="L753" s="5"/>
      <c r="M753" s="6"/>
      <c r="N753" s="6"/>
      <c r="O753" s="6"/>
      <c r="P753" s="4"/>
      <c r="Q753" s="4"/>
      <c r="R753" s="4"/>
      <c r="S753" s="4"/>
    </row>
    <row r="754" spans="1:19" x14ac:dyDescent="0.25">
      <c r="A754" s="109"/>
      <c r="B754" s="1"/>
      <c r="C754" s="424" t="s">
        <v>1</v>
      </c>
      <c r="D754" s="424"/>
      <c r="E754" s="424"/>
      <c r="F754" s="380" t="s">
        <v>119</v>
      </c>
      <c r="G754" s="380"/>
      <c r="H754" s="380"/>
      <c r="I754" s="380"/>
      <c r="J754" s="380"/>
      <c r="K754" s="380"/>
      <c r="L754" s="5"/>
      <c r="M754" s="6"/>
      <c r="N754" s="6"/>
      <c r="O754" s="6"/>
      <c r="P754" s="4"/>
      <c r="Q754" s="4"/>
      <c r="R754" s="4"/>
      <c r="S754" s="4"/>
    </row>
    <row r="755" spans="1:19" x14ac:dyDescent="0.25">
      <c r="A755" s="109"/>
      <c r="B755" s="7"/>
      <c r="C755" s="413" t="s">
        <v>2</v>
      </c>
      <c r="D755" s="413"/>
      <c r="E755" s="413"/>
      <c r="F755" s="112" t="s">
        <v>284</v>
      </c>
      <c r="G755" s="168"/>
      <c r="H755" s="169"/>
      <c r="I755" s="170"/>
      <c r="J755" s="10"/>
      <c r="K755" s="11"/>
      <c r="L755" s="4"/>
      <c r="M755" s="6"/>
      <c r="N755" s="6"/>
      <c r="O755" s="6"/>
      <c r="P755" s="4"/>
      <c r="Q755" s="4"/>
      <c r="R755" s="4"/>
      <c r="S755" s="4"/>
    </row>
    <row r="756" spans="1:19" ht="15.75" thickBot="1" x14ac:dyDescent="0.3">
      <c r="A756" s="109"/>
      <c r="B756" s="7"/>
      <c r="C756" s="118"/>
      <c r="D756" s="118"/>
      <c r="E756" s="118"/>
      <c r="F756" s="171"/>
      <c r="G756" s="55"/>
      <c r="H756" s="172"/>
      <c r="I756" s="173"/>
      <c r="J756" s="15"/>
      <c r="K756" s="16"/>
      <c r="L756" s="4"/>
      <c r="M756" s="6"/>
      <c r="N756" s="6"/>
      <c r="O756" s="6"/>
      <c r="P756" s="4"/>
      <c r="Q756" s="4"/>
      <c r="R756" s="4"/>
      <c r="S756" s="4"/>
    </row>
    <row r="757" spans="1:19" x14ac:dyDescent="0.25">
      <c r="B757" s="382" t="s">
        <v>25</v>
      </c>
      <c r="C757" s="374" t="s">
        <v>4</v>
      </c>
      <c r="D757" s="374"/>
      <c r="E757" s="374" t="s">
        <v>26</v>
      </c>
      <c r="F757" s="374" t="s">
        <v>27</v>
      </c>
      <c r="G757" s="421" t="s">
        <v>5</v>
      </c>
      <c r="H757" s="385" t="s">
        <v>63</v>
      </c>
      <c r="I757" s="374" t="s">
        <v>6</v>
      </c>
      <c r="J757" s="374"/>
      <c r="K757" s="374"/>
      <c r="L757" s="374"/>
      <c r="M757" s="374"/>
      <c r="N757" s="374" t="s">
        <v>7</v>
      </c>
      <c r="O757" s="374"/>
      <c r="P757" s="374" t="s">
        <v>8</v>
      </c>
      <c r="Q757" s="374"/>
      <c r="R757" s="374" t="s">
        <v>9</v>
      </c>
      <c r="S757" s="375"/>
    </row>
    <row r="758" spans="1:19" x14ac:dyDescent="0.25">
      <c r="B758" s="383"/>
      <c r="C758" s="376" t="s">
        <v>10</v>
      </c>
      <c r="D758" s="376" t="s">
        <v>11</v>
      </c>
      <c r="E758" s="376"/>
      <c r="F758" s="376"/>
      <c r="G758" s="422"/>
      <c r="H758" s="386"/>
      <c r="I758" s="376" t="s">
        <v>12</v>
      </c>
      <c r="J758" s="376"/>
      <c r="K758" s="376" t="s">
        <v>13</v>
      </c>
      <c r="L758" s="376"/>
      <c r="M758" s="376"/>
      <c r="N758" s="376" t="s">
        <v>14</v>
      </c>
      <c r="O758" s="376"/>
      <c r="P758" s="376" t="s">
        <v>14</v>
      </c>
      <c r="Q758" s="376"/>
      <c r="R758" s="376"/>
      <c r="S758" s="377"/>
    </row>
    <row r="759" spans="1:19" ht="23.25" thickBot="1" x14ac:dyDescent="0.3">
      <c r="B759" s="384"/>
      <c r="C759" s="378"/>
      <c r="D759" s="378"/>
      <c r="E759" s="378"/>
      <c r="F759" s="378"/>
      <c r="G759" s="423"/>
      <c r="H759" s="387"/>
      <c r="I759" s="43" t="s">
        <v>19</v>
      </c>
      <c r="J759" s="20" t="s">
        <v>16</v>
      </c>
      <c r="K759" s="20" t="s">
        <v>28</v>
      </c>
      <c r="L759" s="20" t="s">
        <v>15</v>
      </c>
      <c r="M759" s="44" t="s">
        <v>17</v>
      </c>
      <c r="N759" s="20" t="s">
        <v>18</v>
      </c>
      <c r="O759" s="20" t="s">
        <v>17</v>
      </c>
      <c r="P759" s="20" t="s">
        <v>19</v>
      </c>
      <c r="Q759" s="20" t="s">
        <v>16</v>
      </c>
      <c r="R759" s="20" t="s">
        <v>20</v>
      </c>
      <c r="S759" s="45" t="s">
        <v>21</v>
      </c>
    </row>
    <row r="760" spans="1:19" ht="78.75" x14ac:dyDescent="0.25">
      <c r="B760" s="125">
        <v>169951060</v>
      </c>
      <c r="C760" s="154">
        <v>402010</v>
      </c>
      <c r="D760" s="154" t="s">
        <v>140</v>
      </c>
      <c r="E760" s="154" t="s">
        <v>141</v>
      </c>
      <c r="F760" s="127" t="s">
        <v>142</v>
      </c>
      <c r="G760" s="184" t="s">
        <v>143</v>
      </c>
      <c r="H760" s="54">
        <v>129659.99</v>
      </c>
      <c r="I760" s="22">
        <v>0</v>
      </c>
      <c r="J760" s="130">
        <v>129659.99</v>
      </c>
      <c r="K760" s="21" t="s">
        <v>23</v>
      </c>
      <c r="L760" s="21">
        <v>0</v>
      </c>
      <c r="M760" s="174" t="s">
        <v>68</v>
      </c>
      <c r="N760" s="46">
        <f t="shared" si="3"/>
        <v>0</v>
      </c>
      <c r="O760" s="46">
        <f t="shared" si="4"/>
        <v>100</v>
      </c>
      <c r="P760" s="46">
        <v>100</v>
      </c>
      <c r="Q760" s="46">
        <v>100</v>
      </c>
      <c r="R760" s="21"/>
      <c r="S760" s="24" t="s">
        <v>24</v>
      </c>
    </row>
    <row r="761" spans="1:19" ht="78.75" x14ac:dyDescent="0.25">
      <c r="B761" s="132">
        <v>169951049</v>
      </c>
      <c r="C761" s="175">
        <v>402011</v>
      </c>
      <c r="D761" s="175" t="s">
        <v>144</v>
      </c>
      <c r="E761" s="175" t="s">
        <v>114</v>
      </c>
      <c r="F761" s="135" t="s">
        <v>145</v>
      </c>
      <c r="G761" s="176" t="s">
        <v>146</v>
      </c>
      <c r="H761" s="47">
        <v>92332.46</v>
      </c>
      <c r="I761" s="26">
        <v>0</v>
      </c>
      <c r="J761" s="136">
        <v>92332.46</v>
      </c>
      <c r="K761" s="25" t="s">
        <v>23</v>
      </c>
      <c r="L761" s="25">
        <v>0</v>
      </c>
      <c r="M761" s="178" t="s">
        <v>68</v>
      </c>
      <c r="N761" s="48">
        <f t="shared" si="3"/>
        <v>0</v>
      </c>
      <c r="O761" s="48">
        <f t="shared" si="4"/>
        <v>100</v>
      </c>
      <c r="P761" s="48">
        <v>100</v>
      </c>
      <c r="Q761" s="48">
        <v>100</v>
      </c>
      <c r="R761" s="25"/>
      <c r="S761" s="28" t="s">
        <v>24</v>
      </c>
    </row>
    <row r="762" spans="1:19" ht="67.5" x14ac:dyDescent="0.25">
      <c r="B762" s="132">
        <v>169951058</v>
      </c>
      <c r="C762" s="175">
        <v>402012</v>
      </c>
      <c r="D762" s="175" t="s">
        <v>147</v>
      </c>
      <c r="E762" s="175" t="s">
        <v>148</v>
      </c>
      <c r="F762" s="135" t="s">
        <v>149</v>
      </c>
      <c r="G762" s="176" t="s">
        <v>101</v>
      </c>
      <c r="H762" s="47">
        <v>1435899.61</v>
      </c>
      <c r="I762" s="26">
        <f>387161.86+181696.82</f>
        <v>568858.67999999993</v>
      </c>
      <c r="J762" s="136">
        <f>430770+436270.93+387161.86+181696.82</f>
        <v>1435899.61</v>
      </c>
      <c r="K762" s="25" t="s">
        <v>23</v>
      </c>
      <c r="L762" s="25">
        <v>0</v>
      </c>
      <c r="M762" s="178" t="s">
        <v>68</v>
      </c>
      <c r="N762" s="48">
        <f t="shared" si="3"/>
        <v>39.616883801507534</v>
      </c>
      <c r="O762" s="48">
        <f t="shared" si="4"/>
        <v>99.999999999999986</v>
      </c>
      <c r="P762" s="48">
        <v>50</v>
      </c>
      <c r="Q762" s="48">
        <v>100</v>
      </c>
      <c r="R762" s="25"/>
      <c r="S762" s="28" t="s">
        <v>24</v>
      </c>
    </row>
    <row r="763" spans="1:19" ht="146.25" x14ac:dyDescent="0.25">
      <c r="B763" s="132">
        <v>169951059</v>
      </c>
      <c r="C763" s="175">
        <v>402013</v>
      </c>
      <c r="D763" s="175" t="s">
        <v>150</v>
      </c>
      <c r="E763" s="175" t="s">
        <v>151</v>
      </c>
      <c r="F763" s="135" t="s">
        <v>152</v>
      </c>
      <c r="G763" s="176" t="s">
        <v>153</v>
      </c>
      <c r="H763" s="47">
        <v>22223.279999999999</v>
      </c>
      <c r="I763" s="26">
        <v>0</v>
      </c>
      <c r="J763" s="136">
        <v>22223.279999999999</v>
      </c>
      <c r="K763" s="25" t="s">
        <v>23</v>
      </c>
      <c r="L763" s="25">
        <v>0</v>
      </c>
      <c r="M763" s="178" t="s">
        <v>68</v>
      </c>
      <c r="N763" s="48">
        <v>100</v>
      </c>
      <c r="O763" s="48">
        <v>100</v>
      </c>
      <c r="P763" s="48">
        <v>100</v>
      </c>
      <c r="Q763" s="48">
        <v>100</v>
      </c>
      <c r="R763" s="25"/>
      <c r="S763" s="28" t="s">
        <v>24</v>
      </c>
    </row>
    <row r="764" spans="1:19" ht="90.75" thickBot="1" x14ac:dyDescent="0.3">
      <c r="B764" s="138">
        <v>169951043</v>
      </c>
      <c r="C764" s="179">
        <v>402014</v>
      </c>
      <c r="D764" s="179" t="s">
        <v>154</v>
      </c>
      <c r="E764" s="179" t="s">
        <v>155</v>
      </c>
      <c r="F764" s="141" t="s">
        <v>156</v>
      </c>
      <c r="G764" s="180" t="s">
        <v>157</v>
      </c>
      <c r="H764" s="49">
        <v>136964.88</v>
      </c>
      <c r="I764" s="30">
        <v>0</v>
      </c>
      <c r="J764" s="142">
        <v>136964.88</v>
      </c>
      <c r="K764" s="29" t="s">
        <v>23</v>
      </c>
      <c r="L764" s="29">
        <v>0</v>
      </c>
      <c r="M764" s="181" t="s">
        <v>68</v>
      </c>
      <c r="N764" s="50">
        <v>100</v>
      </c>
      <c r="O764" s="50">
        <v>100</v>
      </c>
      <c r="P764" s="50">
        <v>100</v>
      </c>
      <c r="Q764" s="50">
        <v>100</v>
      </c>
      <c r="R764" s="29"/>
      <c r="S764" s="32" t="s">
        <v>24</v>
      </c>
    </row>
    <row r="765" spans="1:19" x14ac:dyDescent="0.25">
      <c r="B765" s="143"/>
      <c r="C765" s="143"/>
      <c r="D765" s="143"/>
      <c r="E765" s="143"/>
      <c r="F765" s="145"/>
      <c r="G765" s="182"/>
      <c r="H765" s="51"/>
      <c r="I765" s="52"/>
      <c r="J765" s="146"/>
      <c r="K765" s="33"/>
      <c r="L765" s="33"/>
      <c r="M765" s="183"/>
      <c r="N765" s="53"/>
      <c r="O765" s="53"/>
      <c r="P765" s="53"/>
      <c r="Q765" s="53"/>
      <c r="R765" s="33"/>
      <c r="S765" s="33"/>
    </row>
    <row r="766" spans="1:19" x14ac:dyDescent="0.25">
      <c r="B766" s="143"/>
      <c r="C766" s="143"/>
      <c r="D766" s="143"/>
      <c r="E766" s="143"/>
      <c r="F766" s="145"/>
      <c r="G766" s="182"/>
      <c r="H766" s="51"/>
      <c r="I766" s="52"/>
      <c r="J766" s="146"/>
      <c r="K766" s="33"/>
      <c r="L766" s="33"/>
      <c r="M766" s="183"/>
      <c r="N766" s="53"/>
      <c r="O766" s="53"/>
      <c r="P766" s="53"/>
      <c r="Q766" s="53"/>
      <c r="R766" s="33"/>
      <c r="S766" s="33"/>
    </row>
    <row r="767" spans="1:19" x14ac:dyDescent="0.25">
      <c r="A767" s="7"/>
      <c r="B767" s="1"/>
      <c r="C767" s="1"/>
      <c r="D767" s="1"/>
      <c r="E767" s="1"/>
      <c r="F767" s="1"/>
      <c r="G767" s="110"/>
      <c r="H767" s="3"/>
      <c r="I767" s="111"/>
      <c r="J767" s="1"/>
      <c r="K767" s="4"/>
      <c r="L767" s="1"/>
      <c r="M767" s="1"/>
      <c r="N767" s="1"/>
      <c r="O767" s="4"/>
      <c r="P767" s="4"/>
      <c r="Q767" s="4"/>
      <c r="R767" s="4"/>
      <c r="S767" s="1"/>
    </row>
    <row r="768" spans="1:19" x14ac:dyDescent="0.25">
      <c r="A768" s="7"/>
      <c r="B768" s="1"/>
      <c r="C768" s="1"/>
      <c r="D768" s="1"/>
      <c r="E768" s="1"/>
      <c r="F768" s="1"/>
      <c r="G768" s="110"/>
      <c r="H768" s="3"/>
      <c r="I768" s="111"/>
      <c r="J768" s="1"/>
      <c r="K768" s="4"/>
      <c r="L768" s="1"/>
      <c r="M768" s="1"/>
      <c r="N768" s="1"/>
      <c r="O768" s="4"/>
      <c r="P768" s="4"/>
      <c r="Q768" s="4"/>
      <c r="R768" s="4"/>
      <c r="S768" s="1"/>
    </row>
    <row r="775" spans="1:19" x14ac:dyDescent="0.25">
      <c r="A775" s="109"/>
      <c r="B775" s="1"/>
      <c r="C775" s="1"/>
      <c r="D775" s="1" t="s">
        <v>30</v>
      </c>
      <c r="E775" s="2"/>
      <c r="F775" s="1"/>
      <c r="G775" s="1"/>
      <c r="H775" s="110"/>
      <c r="I775" s="111"/>
      <c r="J775" s="3"/>
      <c r="K775" s="1"/>
      <c r="L775" s="4"/>
      <c r="M775" s="1"/>
      <c r="N775" s="1"/>
      <c r="O775" s="1"/>
      <c r="P775" s="4"/>
      <c r="Q775" s="4"/>
      <c r="R775" s="4"/>
      <c r="S775" s="4"/>
    </row>
    <row r="776" spans="1:19" x14ac:dyDescent="0.25">
      <c r="A776" s="109"/>
      <c r="B776" s="1"/>
      <c r="C776" s="1"/>
      <c r="D776" s="1"/>
      <c r="E776" s="2"/>
      <c r="F776" s="1"/>
      <c r="G776" s="1"/>
      <c r="H776" s="110"/>
      <c r="I776" s="111"/>
      <c r="J776" s="3"/>
      <c r="K776" s="1"/>
      <c r="L776" s="4"/>
      <c r="M776" s="1"/>
      <c r="N776" s="1"/>
      <c r="O776" s="1"/>
      <c r="P776" s="4"/>
      <c r="Q776" s="4"/>
      <c r="R776" s="4"/>
      <c r="S776" s="4"/>
    </row>
    <row r="777" spans="1:19" x14ac:dyDescent="0.25">
      <c r="A777" s="109"/>
      <c r="B777" s="1"/>
      <c r="C777" s="1"/>
      <c r="D777" s="1"/>
      <c r="E777" s="2"/>
      <c r="F777" s="1"/>
      <c r="G777" s="1"/>
      <c r="H777" s="110"/>
      <c r="I777" s="111"/>
      <c r="J777" s="3"/>
      <c r="K777" s="1"/>
      <c r="L777" s="4"/>
      <c r="M777" s="1"/>
      <c r="N777" s="1"/>
      <c r="O777" s="1"/>
      <c r="P777" s="4"/>
      <c r="Q777" s="4"/>
      <c r="R777" s="4"/>
      <c r="S777" s="4"/>
    </row>
    <row r="778" spans="1:19" x14ac:dyDescent="0.25">
      <c r="A778" s="109"/>
      <c r="B778" s="1"/>
      <c r="C778" s="1"/>
      <c r="D778" s="1"/>
      <c r="E778" s="2"/>
      <c r="F778" s="1"/>
      <c r="G778" s="1"/>
      <c r="H778" s="110"/>
      <c r="I778" s="111"/>
      <c r="J778" s="3"/>
      <c r="K778" s="1"/>
      <c r="L778" s="4"/>
      <c r="M778" s="1"/>
      <c r="N778" s="1"/>
      <c r="O778" s="1"/>
      <c r="P778" s="4"/>
      <c r="Q778" s="4"/>
      <c r="R778" s="4"/>
      <c r="S778" s="4"/>
    </row>
    <row r="779" spans="1:19" x14ac:dyDescent="0.25">
      <c r="A779" s="109"/>
      <c r="B779" s="1"/>
      <c r="C779" s="413" t="s">
        <v>0</v>
      </c>
      <c r="D779" s="413"/>
      <c r="E779" s="413"/>
      <c r="F779" s="380" t="s">
        <v>61</v>
      </c>
      <c r="G779" s="380"/>
      <c r="H779" s="380"/>
      <c r="I779" s="380"/>
      <c r="J779" s="380"/>
      <c r="K779" s="380"/>
      <c r="L779" s="5"/>
      <c r="M779" s="6"/>
      <c r="N779" s="6"/>
      <c r="O779" s="6"/>
      <c r="P779" s="4"/>
      <c r="Q779" s="4"/>
      <c r="R779" s="4"/>
      <c r="S779" s="4"/>
    </row>
    <row r="780" spans="1:19" x14ac:dyDescent="0.25">
      <c r="A780" s="109"/>
      <c r="B780" s="1"/>
      <c r="C780" s="424" t="s">
        <v>1</v>
      </c>
      <c r="D780" s="424"/>
      <c r="E780" s="424"/>
      <c r="F780" s="380" t="s">
        <v>119</v>
      </c>
      <c r="G780" s="380"/>
      <c r="H780" s="380"/>
      <c r="I780" s="380"/>
      <c r="J780" s="380"/>
      <c r="K780" s="380"/>
      <c r="L780" s="5"/>
      <c r="M780" s="6"/>
      <c r="N780" s="6"/>
      <c r="O780" s="6"/>
      <c r="P780" s="4"/>
      <c r="Q780" s="4"/>
      <c r="R780" s="4"/>
      <c r="S780" s="4"/>
    </row>
    <row r="781" spans="1:19" x14ac:dyDescent="0.25">
      <c r="A781" s="109"/>
      <c r="B781" s="7"/>
      <c r="C781" s="413" t="s">
        <v>2</v>
      </c>
      <c r="D781" s="413"/>
      <c r="E781" s="413"/>
      <c r="F781" s="112" t="s">
        <v>284</v>
      </c>
      <c r="G781" s="168"/>
      <c r="H781" s="169"/>
      <c r="I781" s="170"/>
      <c r="J781" s="10"/>
      <c r="K781" s="11"/>
      <c r="L781" s="4"/>
      <c r="M781" s="6"/>
      <c r="N781" s="6"/>
      <c r="O781" s="6"/>
      <c r="P781" s="4"/>
      <c r="Q781" s="4"/>
      <c r="R781" s="4"/>
      <c r="S781" s="4"/>
    </row>
    <row r="782" spans="1:19" ht="15.75" thickBot="1" x14ac:dyDescent="0.3">
      <c r="A782" s="109"/>
      <c r="B782" s="7"/>
      <c r="C782" s="118"/>
      <c r="D782" s="118"/>
      <c r="E782" s="118"/>
      <c r="F782" s="171"/>
      <c r="G782" s="55"/>
      <c r="H782" s="172"/>
      <c r="I782" s="173"/>
      <c r="J782" s="15"/>
      <c r="K782" s="16"/>
      <c r="L782" s="4"/>
      <c r="M782" s="6"/>
      <c r="N782" s="6"/>
      <c r="O782" s="6"/>
      <c r="P782" s="4"/>
      <c r="Q782" s="4"/>
      <c r="R782" s="4"/>
      <c r="S782" s="4"/>
    </row>
    <row r="783" spans="1:19" x14ac:dyDescent="0.25">
      <c r="B783" s="382" t="s">
        <v>25</v>
      </c>
      <c r="C783" s="374" t="s">
        <v>4</v>
      </c>
      <c r="D783" s="374"/>
      <c r="E783" s="374" t="s">
        <v>26</v>
      </c>
      <c r="F783" s="374" t="s">
        <v>27</v>
      </c>
      <c r="G783" s="421" t="s">
        <v>5</v>
      </c>
      <c r="H783" s="385" t="s">
        <v>63</v>
      </c>
      <c r="I783" s="374" t="s">
        <v>6</v>
      </c>
      <c r="J783" s="374"/>
      <c r="K783" s="374"/>
      <c r="L783" s="374"/>
      <c r="M783" s="374"/>
      <c r="N783" s="374" t="s">
        <v>7</v>
      </c>
      <c r="O783" s="374"/>
      <c r="P783" s="374" t="s">
        <v>8</v>
      </c>
      <c r="Q783" s="374"/>
      <c r="R783" s="374" t="s">
        <v>9</v>
      </c>
      <c r="S783" s="375"/>
    </row>
    <row r="784" spans="1:19" x14ac:dyDescent="0.25">
      <c r="B784" s="383"/>
      <c r="C784" s="376" t="s">
        <v>10</v>
      </c>
      <c r="D784" s="376" t="s">
        <v>11</v>
      </c>
      <c r="E784" s="376"/>
      <c r="F784" s="376"/>
      <c r="G784" s="422"/>
      <c r="H784" s="386"/>
      <c r="I784" s="376" t="s">
        <v>12</v>
      </c>
      <c r="J784" s="376"/>
      <c r="K784" s="376" t="s">
        <v>13</v>
      </c>
      <c r="L784" s="376"/>
      <c r="M784" s="376"/>
      <c r="N784" s="376" t="s">
        <v>14</v>
      </c>
      <c r="O784" s="376"/>
      <c r="P784" s="376" t="s">
        <v>14</v>
      </c>
      <c r="Q784" s="376"/>
      <c r="R784" s="376"/>
      <c r="S784" s="377"/>
    </row>
    <row r="785" spans="1:19" ht="23.25" thickBot="1" x14ac:dyDescent="0.3">
      <c r="B785" s="384"/>
      <c r="C785" s="378"/>
      <c r="D785" s="378"/>
      <c r="E785" s="378"/>
      <c r="F785" s="378"/>
      <c r="G785" s="423"/>
      <c r="H785" s="387"/>
      <c r="I785" s="43" t="s">
        <v>19</v>
      </c>
      <c r="J785" s="20" t="s">
        <v>16</v>
      </c>
      <c r="K785" s="20" t="s">
        <v>28</v>
      </c>
      <c r="L785" s="20" t="s">
        <v>15</v>
      </c>
      <c r="M785" s="44" t="s">
        <v>17</v>
      </c>
      <c r="N785" s="20" t="s">
        <v>18</v>
      </c>
      <c r="O785" s="20" t="s">
        <v>17</v>
      </c>
      <c r="P785" s="20" t="s">
        <v>19</v>
      </c>
      <c r="Q785" s="20" t="s">
        <v>16</v>
      </c>
      <c r="R785" s="20" t="s">
        <v>20</v>
      </c>
      <c r="S785" s="45" t="s">
        <v>21</v>
      </c>
    </row>
    <row r="786" spans="1:19" ht="112.5" x14ac:dyDescent="0.25">
      <c r="B786" s="125">
        <v>169951074</v>
      </c>
      <c r="C786" s="154">
        <v>402015</v>
      </c>
      <c r="D786" s="154" t="s">
        <v>158</v>
      </c>
      <c r="E786" s="154" t="s">
        <v>141</v>
      </c>
      <c r="F786" s="127" t="s">
        <v>142</v>
      </c>
      <c r="G786" s="184" t="s">
        <v>159</v>
      </c>
      <c r="H786" s="54">
        <v>277091.28000000003</v>
      </c>
      <c r="I786" s="22">
        <f>89751.93+48793.35</f>
        <v>138545.28</v>
      </c>
      <c r="J786" s="130">
        <f>138546+89751.93+48793.35</f>
        <v>277091.27999999997</v>
      </c>
      <c r="K786" s="21" t="s">
        <v>23</v>
      </c>
      <c r="L786" s="21">
        <v>0</v>
      </c>
      <c r="M786" s="174" t="s">
        <v>68</v>
      </c>
      <c r="N786" s="46">
        <f>I786*100/H786</f>
        <v>49.999870078914064</v>
      </c>
      <c r="O786" s="46">
        <v>50</v>
      </c>
      <c r="P786" s="46">
        <v>70</v>
      </c>
      <c r="Q786" s="46">
        <v>100</v>
      </c>
      <c r="R786" s="21"/>
      <c r="S786" s="24" t="s">
        <v>24</v>
      </c>
    </row>
    <row r="787" spans="1:19" ht="123.75" x14ac:dyDescent="0.25">
      <c r="B787" s="132">
        <v>169951076</v>
      </c>
      <c r="C787" s="175">
        <v>402016</v>
      </c>
      <c r="D787" s="175" t="s">
        <v>164</v>
      </c>
      <c r="E787" s="175" t="s">
        <v>103</v>
      </c>
      <c r="F787" s="135" t="s">
        <v>31</v>
      </c>
      <c r="G787" s="176" t="s">
        <v>165</v>
      </c>
      <c r="H787" s="47">
        <v>315386.88</v>
      </c>
      <c r="I787" s="26">
        <f>213276.48+7494.4</f>
        <v>220770.88</v>
      </c>
      <c r="J787" s="136">
        <f>94616+213276.48+7494.4</f>
        <v>315386.88</v>
      </c>
      <c r="K787" s="25" t="s">
        <v>23</v>
      </c>
      <c r="L787" s="25">
        <v>0</v>
      </c>
      <c r="M787" s="178" t="s">
        <v>68</v>
      </c>
      <c r="N787" s="48">
        <v>70</v>
      </c>
      <c r="O787" s="48">
        <v>100</v>
      </c>
      <c r="P787" s="48">
        <v>100</v>
      </c>
      <c r="Q787" s="48">
        <v>100</v>
      </c>
      <c r="R787" s="25"/>
      <c r="S787" s="28" t="s">
        <v>24</v>
      </c>
    </row>
    <row r="788" spans="1:19" ht="78.75" x14ac:dyDescent="0.25">
      <c r="B788" s="132">
        <v>169951079</v>
      </c>
      <c r="C788" s="175">
        <v>402017</v>
      </c>
      <c r="D788" s="175" t="s">
        <v>160</v>
      </c>
      <c r="E788" s="175" t="s">
        <v>110</v>
      </c>
      <c r="F788" s="135" t="s">
        <v>111</v>
      </c>
      <c r="G788" s="176" t="s">
        <v>161</v>
      </c>
      <c r="H788" s="47">
        <v>185649.32</v>
      </c>
      <c r="I788" s="26">
        <v>0</v>
      </c>
      <c r="J788" s="136">
        <v>55694.8</v>
      </c>
      <c r="K788" s="25" t="s">
        <v>23</v>
      </c>
      <c r="L788" s="25">
        <v>0</v>
      </c>
      <c r="M788" s="178" t="s">
        <v>68</v>
      </c>
      <c r="N788" s="48">
        <v>30</v>
      </c>
      <c r="O788" s="48">
        <v>30</v>
      </c>
      <c r="P788" s="48">
        <v>0</v>
      </c>
      <c r="Q788" s="48">
        <v>0</v>
      </c>
      <c r="R788" s="25"/>
      <c r="S788" s="28" t="s">
        <v>24</v>
      </c>
    </row>
    <row r="789" spans="1:19" ht="90" x14ac:dyDescent="0.25">
      <c r="B789" s="132">
        <v>169951077</v>
      </c>
      <c r="C789" s="175">
        <v>402018</v>
      </c>
      <c r="D789" s="175" t="s">
        <v>162</v>
      </c>
      <c r="E789" s="175" t="s">
        <v>114</v>
      </c>
      <c r="F789" s="135" t="s">
        <v>115</v>
      </c>
      <c r="G789" s="176" t="s">
        <v>163</v>
      </c>
      <c r="H789" s="47">
        <v>217027.61</v>
      </c>
      <c r="I789" s="26">
        <v>0</v>
      </c>
      <c r="J789" s="136">
        <v>98880.5</v>
      </c>
      <c r="K789" s="25" t="s">
        <v>23</v>
      </c>
      <c r="L789" s="25">
        <v>0</v>
      </c>
      <c r="M789" s="178" t="s">
        <v>68</v>
      </c>
      <c r="N789" s="48">
        <v>30</v>
      </c>
      <c r="O789" s="48">
        <v>30</v>
      </c>
      <c r="P789" s="48">
        <v>0</v>
      </c>
      <c r="Q789" s="48">
        <v>0</v>
      </c>
      <c r="R789" s="25"/>
      <c r="S789" s="28" t="s">
        <v>24</v>
      </c>
    </row>
    <row r="790" spans="1:19" ht="78.75" x14ac:dyDescent="0.25">
      <c r="B790" s="132">
        <v>169951064</v>
      </c>
      <c r="C790" s="175">
        <v>402019</v>
      </c>
      <c r="D790" s="175" t="s">
        <v>285</v>
      </c>
      <c r="E790" s="175" t="s">
        <v>125</v>
      </c>
      <c r="F790" s="135" t="s">
        <v>136</v>
      </c>
      <c r="G790" s="176" t="s">
        <v>126</v>
      </c>
      <c r="H790" s="47">
        <v>31884.5</v>
      </c>
      <c r="I790" s="26">
        <v>31884.5</v>
      </c>
      <c r="J790" s="136">
        <v>31884.5</v>
      </c>
      <c r="K790" s="25" t="s">
        <v>23</v>
      </c>
      <c r="L790" s="25">
        <v>0</v>
      </c>
      <c r="M790" s="178" t="s">
        <v>68</v>
      </c>
      <c r="N790" s="48">
        <v>100</v>
      </c>
      <c r="O790" s="48">
        <v>100</v>
      </c>
      <c r="P790" s="48">
        <v>100</v>
      </c>
      <c r="Q790" s="48">
        <v>100</v>
      </c>
      <c r="R790" s="25"/>
      <c r="S790" s="28" t="s">
        <v>24</v>
      </c>
    </row>
    <row r="791" spans="1:19" ht="90.75" thickBot="1" x14ac:dyDescent="0.3">
      <c r="B791" s="138">
        <v>169951058</v>
      </c>
      <c r="C791" s="179">
        <v>402020</v>
      </c>
      <c r="D791" s="179" t="s">
        <v>286</v>
      </c>
      <c r="E791" s="179" t="s">
        <v>148</v>
      </c>
      <c r="F791" s="141" t="s">
        <v>149</v>
      </c>
      <c r="G791" s="180" t="s">
        <v>101</v>
      </c>
      <c r="H791" s="49">
        <v>2662.19</v>
      </c>
      <c r="I791" s="30">
        <v>2662.19</v>
      </c>
      <c r="J791" s="142">
        <v>2662.19</v>
      </c>
      <c r="K791" s="29" t="s">
        <v>23</v>
      </c>
      <c r="L791" s="29">
        <v>0</v>
      </c>
      <c r="M791" s="181" t="s">
        <v>68</v>
      </c>
      <c r="N791" s="50">
        <v>100</v>
      </c>
      <c r="O791" s="50">
        <v>100</v>
      </c>
      <c r="P791" s="50">
        <v>100</v>
      </c>
      <c r="Q791" s="50">
        <v>100</v>
      </c>
      <c r="R791" s="29"/>
      <c r="S791" s="32" t="s">
        <v>24</v>
      </c>
    </row>
    <row r="792" spans="1:19" ht="15.75" thickBot="1" x14ac:dyDescent="0.3">
      <c r="B792" s="37"/>
      <c r="C792" s="37"/>
      <c r="D792" s="37"/>
      <c r="E792" s="38"/>
      <c r="F792" s="38"/>
      <c r="G792" s="41" t="s">
        <v>32</v>
      </c>
      <c r="H792" s="34">
        <f>H705+H706+H707+H708+H733+H734+H735+H736+H760+H761+H762+H763+H764+H786+H788+H789+H787+H790+H791</f>
        <v>5747811.450000002</v>
      </c>
      <c r="I792" s="165">
        <f>I705+I706+I707+I708+I733+I734+I735+I736+I760+I761+I762+I763+I764+I786+I788+I789+I787+I790+I791</f>
        <v>1719162.29</v>
      </c>
      <c r="J792" s="35">
        <f>J705+J706+J707+J708++J733+J734+J735+J736+J760+J761+J762+J763+J764+J786+J788+J789+J787+J790+J791</f>
        <v>5479064.1500000013</v>
      </c>
      <c r="K792" s="166" t="s">
        <v>23</v>
      </c>
      <c r="L792" s="196">
        <f>SUM(L599:L599)</f>
        <v>0</v>
      </c>
      <c r="M792" s="167">
        <f>SUM(M599:M599)</f>
        <v>0</v>
      </c>
      <c r="N792" s="38"/>
      <c r="O792" s="38"/>
      <c r="P792" s="38"/>
      <c r="Q792" s="38"/>
      <c r="R792" s="38"/>
      <c r="S792" s="38"/>
    </row>
    <row r="793" spans="1:19" x14ac:dyDescent="0.25">
      <c r="B793" s="37"/>
      <c r="C793" s="37"/>
      <c r="D793" s="37"/>
      <c r="E793" s="38"/>
      <c r="F793" s="38"/>
      <c r="G793" s="41"/>
      <c r="H793" s="39"/>
      <c r="I793" s="148"/>
      <c r="J793" s="39"/>
      <c r="K793" s="33"/>
      <c r="L793" s="150"/>
      <c r="M793" s="150"/>
      <c r="N793" s="38"/>
      <c r="O793" s="38"/>
      <c r="P793" s="38"/>
      <c r="Q793" s="38"/>
      <c r="R793" s="38"/>
      <c r="S793" s="38"/>
    </row>
    <row r="794" spans="1:19" x14ac:dyDescent="0.25">
      <c r="A794" s="7"/>
      <c r="B794" s="1"/>
      <c r="C794" s="1"/>
      <c r="D794" s="1"/>
      <c r="E794" s="1"/>
      <c r="F794" s="1"/>
      <c r="G794" s="110"/>
      <c r="H794" s="3"/>
      <c r="I794" s="111"/>
      <c r="J794" s="1"/>
      <c r="K794" s="4"/>
      <c r="L794" s="1"/>
      <c r="M794" s="1"/>
      <c r="N794" s="1"/>
      <c r="O794" s="4"/>
      <c r="P794" s="4"/>
      <c r="Q794" s="4"/>
      <c r="R794" s="4"/>
      <c r="S794" s="1"/>
    </row>
    <row r="795" spans="1:19" x14ac:dyDescent="0.25">
      <c r="A795" s="7"/>
      <c r="B795" s="1"/>
      <c r="C795" s="1"/>
      <c r="D795" s="1"/>
      <c r="E795" s="1"/>
      <c r="F795" s="1"/>
      <c r="G795" s="110"/>
      <c r="H795" s="3"/>
      <c r="I795" s="111"/>
      <c r="J795" s="1"/>
      <c r="K795" s="4"/>
      <c r="L795" s="1"/>
      <c r="M795" s="1"/>
      <c r="N795" s="1"/>
      <c r="O795" s="4"/>
      <c r="P795" s="4"/>
      <c r="Q795" s="4"/>
      <c r="R795" s="4"/>
      <c r="S795" s="1"/>
    </row>
    <row r="799" spans="1:19" x14ac:dyDescent="0.25">
      <c r="A799" s="109"/>
      <c r="B799" s="1"/>
      <c r="C799" s="1"/>
      <c r="D799" s="1" t="s">
        <v>30</v>
      </c>
      <c r="E799" s="2"/>
      <c r="F799" s="1"/>
      <c r="G799" s="1"/>
      <c r="H799" s="110"/>
      <c r="I799" s="111"/>
      <c r="J799" s="3"/>
      <c r="K799" s="1"/>
      <c r="L799" s="4"/>
      <c r="M799" s="1"/>
      <c r="N799" s="1"/>
      <c r="O799" s="1"/>
      <c r="P799" s="4"/>
      <c r="Q799" s="4"/>
      <c r="R799" s="4"/>
      <c r="S799" s="4"/>
    </row>
    <row r="800" spans="1:19" x14ac:dyDescent="0.25">
      <c r="A800" s="109"/>
      <c r="B800" s="1"/>
      <c r="C800" s="1"/>
      <c r="D800" s="1"/>
      <c r="E800" s="2"/>
      <c r="F800" s="1"/>
      <c r="G800" s="1"/>
      <c r="H800" s="110"/>
      <c r="I800" s="111"/>
      <c r="J800" s="3"/>
      <c r="K800" s="1"/>
      <c r="L800" s="4"/>
      <c r="M800" s="1"/>
      <c r="N800" s="1"/>
      <c r="O800" s="1"/>
      <c r="P800" s="4"/>
      <c r="Q800" s="4"/>
      <c r="R800" s="4"/>
      <c r="S800" s="4"/>
    </row>
    <row r="801" spans="1:19" x14ac:dyDescent="0.25">
      <c r="A801" s="109"/>
      <c r="B801" s="1"/>
      <c r="C801" s="1"/>
      <c r="D801" s="1"/>
      <c r="E801" s="2"/>
      <c r="F801" s="1"/>
      <c r="G801" s="1"/>
      <c r="H801" s="110"/>
      <c r="I801" s="111"/>
      <c r="J801" s="3"/>
      <c r="K801" s="1"/>
      <c r="L801" s="4"/>
      <c r="M801" s="1"/>
      <c r="N801" s="1"/>
      <c r="O801" s="1"/>
      <c r="P801" s="4"/>
      <c r="Q801" s="4"/>
      <c r="R801" s="4"/>
      <c r="S801" s="4"/>
    </row>
    <row r="802" spans="1:19" x14ac:dyDescent="0.25">
      <c r="A802" s="109"/>
      <c r="B802" s="1"/>
      <c r="C802" s="413" t="s">
        <v>0</v>
      </c>
      <c r="D802" s="413"/>
      <c r="E802" s="413"/>
      <c r="F802" s="380" t="s">
        <v>61</v>
      </c>
      <c r="G802" s="380"/>
      <c r="H802" s="380"/>
      <c r="I802" s="380"/>
      <c r="J802" s="380"/>
      <c r="K802" s="380"/>
      <c r="L802" s="5"/>
      <c r="M802" s="6"/>
      <c r="N802" s="6"/>
      <c r="O802" s="6"/>
      <c r="P802" s="4"/>
      <c r="Q802" s="4"/>
      <c r="R802" s="4"/>
      <c r="S802" s="4"/>
    </row>
    <row r="803" spans="1:19" x14ac:dyDescent="0.25">
      <c r="A803" s="109"/>
      <c r="B803" s="1"/>
      <c r="C803" s="424" t="s">
        <v>1</v>
      </c>
      <c r="D803" s="424"/>
      <c r="E803" s="424"/>
      <c r="F803" s="380" t="s">
        <v>166</v>
      </c>
      <c r="G803" s="380"/>
      <c r="H803" s="380"/>
      <c r="I803" s="380"/>
      <c r="J803" s="380"/>
      <c r="K803" s="380"/>
      <c r="L803" s="5"/>
      <c r="M803" s="6"/>
      <c r="N803" s="6"/>
      <c r="O803" s="6"/>
      <c r="P803" s="4"/>
      <c r="Q803" s="4"/>
      <c r="R803" s="4"/>
      <c r="S803" s="4"/>
    </row>
    <row r="804" spans="1:19" x14ac:dyDescent="0.25">
      <c r="A804" s="109"/>
      <c r="B804" s="7"/>
      <c r="C804" s="413" t="s">
        <v>2</v>
      </c>
      <c r="D804" s="413"/>
      <c r="E804" s="413"/>
      <c r="F804" s="112" t="s">
        <v>284</v>
      </c>
      <c r="G804" s="168"/>
      <c r="H804" s="169"/>
      <c r="I804" s="170"/>
      <c r="J804" s="10"/>
      <c r="K804" s="11"/>
      <c r="L804" s="4"/>
      <c r="M804" s="6"/>
      <c r="N804" s="6"/>
      <c r="O804" s="6"/>
      <c r="P804" s="4"/>
      <c r="Q804" s="4"/>
      <c r="R804" s="4"/>
      <c r="S804" s="4"/>
    </row>
    <row r="805" spans="1:19" ht="15.75" thickBot="1" x14ac:dyDescent="0.3">
      <c r="A805" s="109"/>
      <c r="B805" s="7"/>
      <c r="C805" s="118"/>
      <c r="D805" s="118"/>
      <c r="E805" s="118"/>
      <c r="F805" s="171"/>
      <c r="G805" s="55"/>
      <c r="H805" s="172"/>
      <c r="I805" s="173"/>
      <c r="J805" s="15"/>
      <c r="K805" s="16"/>
      <c r="L805" s="4"/>
      <c r="M805" s="6"/>
      <c r="N805" s="6"/>
      <c r="O805" s="6"/>
      <c r="P805" s="4"/>
      <c r="Q805" s="4"/>
      <c r="R805" s="4"/>
      <c r="S805" s="4"/>
    </row>
    <row r="806" spans="1:19" x14ac:dyDescent="0.25">
      <c r="A806" s="109"/>
      <c r="B806" s="382" t="s">
        <v>25</v>
      </c>
      <c r="C806" s="374" t="s">
        <v>4</v>
      </c>
      <c r="D806" s="374"/>
      <c r="E806" s="374" t="s">
        <v>26</v>
      </c>
      <c r="F806" s="374" t="s">
        <v>27</v>
      </c>
      <c r="G806" s="421" t="s">
        <v>5</v>
      </c>
      <c r="H806" s="385" t="s">
        <v>63</v>
      </c>
      <c r="I806" s="374" t="s">
        <v>6</v>
      </c>
      <c r="J806" s="374"/>
      <c r="K806" s="374"/>
      <c r="L806" s="374"/>
      <c r="M806" s="374"/>
      <c r="N806" s="374" t="s">
        <v>7</v>
      </c>
      <c r="O806" s="374"/>
      <c r="P806" s="374" t="s">
        <v>8</v>
      </c>
      <c r="Q806" s="374"/>
      <c r="R806" s="374" t="s">
        <v>9</v>
      </c>
      <c r="S806" s="375"/>
    </row>
    <row r="807" spans="1:19" x14ac:dyDescent="0.25">
      <c r="A807" s="109"/>
      <c r="B807" s="383"/>
      <c r="C807" s="376" t="s">
        <v>10</v>
      </c>
      <c r="D807" s="376" t="s">
        <v>11</v>
      </c>
      <c r="E807" s="376"/>
      <c r="F807" s="376"/>
      <c r="G807" s="422"/>
      <c r="H807" s="386"/>
      <c r="I807" s="376" t="s">
        <v>12</v>
      </c>
      <c r="J807" s="376"/>
      <c r="K807" s="376" t="s">
        <v>13</v>
      </c>
      <c r="L807" s="376"/>
      <c r="M807" s="376"/>
      <c r="N807" s="376" t="s">
        <v>14</v>
      </c>
      <c r="O807" s="376"/>
      <c r="P807" s="376" t="s">
        <v>14</v>
      </c>
      <c r="Q807" s="376"/>
      <c r="R807" s="376"/>
      <c r="S807" s="377"/>
    </row>
    <row r="808" spans="1:19" ht="23.25" thickBot="1" x14ac:dyDescent="0.3">
      <c r="A808" s="109"/>
      <c r="B808" s="384"/>
      <c r="C808" s="378"/>
      <c r="D808" s="378"/>
      <c r="E808" s="378"/>
      <c r="F808" s="378"/>
      <c r="G808" s="423"/>
      <c r="H808" s="387"/>
      <c r="I808" s="43" t="s">
        <v>19</v>
      </c>
      <c r="J808" s="20" t="s">
        <v>16</v>
      </c>
      <c r="K808" s="20" t="s">
        <v>28</v>
      </c>
      <c r="L808" s="20" t="s">
        <v>15</v>
      </c>
      <c r="M808" s="44" t="s">
        <v>17</v>
      </c>
      <c r="N808" s="20" t="s">
        <v>18</v>
      </c>
      <c r="O808" s="20" t="s">
        <v>17</v>
      </c>
      <c r="P808" s="20" t="s">
        <v>19</v>
      </c>
      <c r="Q808" s="20" t="s">
        <v>16</v>
      </c>
      <c r="R808" s="20" t="s">
        <v>20</v>
      </c>
      <c r="S808" s="45" t="s">
        <v>21</v>
      </c>
    </row>
    <row r="809" spans="1:19" ht="101.25" x14ac:dyDescent="0.25">
      <c r="A809" s="109"/>
      <c r="B809" s="125">
        <v>169951015</v>
      </c>
      <c r="C809" s="154">
        <v>404001</v>
      </c>
      <c r="D809" s="154" t="s">
        <v>167</v>
      </c>
      <c r="E809" s="154" t="s">
        <v>103</v>
      </c>
      <c r="F809" s="127" t="s">
        <v>168</v>
      </c>
      <c r="G809" s="128" t="s">
        <v>169</v>
      </c>
      <c r="H809" s="129">
        <v>635233.30000000005</v>
      </c>
      <c r="I809" s="22">
        <v>0</v>
      </c>
      <c r="J809" s="130">
        <v>635233.30000000005</v>
      </c>
      <c r="K809" s="21" t="s">
        <v>23</v>
      </c>
      <c r="L809" s="21">
        <v>0</v>
      </c>
      <c r="M809" s="23">
        <v>0</v>
      </c>
      <c r="N809" s="46">
        <f>I809*100/H809</f>
        <v>0</v>
      </c>
      <c r="O809" s="46">
        <f>J809*100/H809</f>
        <v>100</v>
      </c>
      <c r="P809" s="46">
        <f>I809*100/H809</f>
        <v>0</v>
      </c>
      <c r="Q809" s="46">
        <f>J809*100/H809</f>
        <v>100</v>
      </c>
      <c r="R809" s="21"/>
      <c r="S809" s="24" t="s">
        <v>24</v>
      </c>
    </row>
    <row r="810" spans="1:19" ht="112.5" x14ac:dyDescent="0.25">
      <c r="A810" s="198"/>
      <c r="B810" s="199">
        <v>169951028</v>
      </c>
      <c r="C810" s="135">
        <v>404002</v>
      </c>
      <c r="D810" s="135" t="s">
        <v>170</v>
      </c>
      <c r="E810" s="135" t="s">
        <v>110</v>
      </c>
      <c r="F810" s="135" t="s">
        <v>111</v>
      </c>
      <c r="G810" s="135" t="s">
        <v>171</v>
      </c>
      <c r="H810" s="200">
        <v>98380</v>
      </c>
      <c r="I810" s="26">
        <v>0</v>
      </c>
      <c r="J810" s="201">
        <f>66073+32307</f>
        <v>98380</v>
      </c>
      <c r="K810" s="134" t="s">
        <v>23</v>
      </c>
      <c r="L810" s="134">
        <v>0</v>
      </c>
      <c r="M810" s="202" t="s">
        <v>68</v>
      </c>
      <c r="N810" s="203">
        <f>I810*100/H810</f>
        <v>0</v>
      </c>
      <c r="O810" s="203">
        <f>J810*100/H810</f>
        <v>100</v>
      </c>
      <c r="P810" s="203">
        <v>10</v>
      </c>
      <c r="Q810" s="203">
        <v>100</v>
      </c>
      <c r="R810" s="134"/>
      <c r="S810" s="204" t="s">
        <v>24</v>
      </c>
    </row>
    <row r="811" spans="1:19" ht="90" x14ac:dyDescent="0.25">
      <c r="A811" s="109"/>
      <c r="B811" s="132">
        <v>169951031</v>
      </c>
      <c r="C811" s="175">
        <v>404003</v>
      </c>
      <c r="D811" s="175" t="s">
        <v>172</v>
      </c>
      <c r="E811" s="175" t="s">
        <v>110</v>
      </c>
      <c r="F811" s="135" t="s">
        <v>111</v>
      </c>
      <c r="G811" s="135" t="s">
        <v>173</v>
      </c>
      <c r="H811" s="177">
        <v>130000.01</v>
      </c>
      <c r="I811" s="26">
        <v>0</v>
      </c>
      <c r="J811" s="136">
        <f>39000+90644.13+355.87+0.01</f>
        <v>130000.01</v>
      </c>
      <c r="K811" s="25" t="s">
        <v>23</v>
      </c>
      <c r="L811" s="25">
        <v>0</v>
      </c>
      <c r="M811" s="178" t="s">
        <v>68</v>
      </c>
      <c r="N811" s="48">
        <f>I811*100/H811</f>
        <v>0</v>
      </c>
      <c r="O811" s="48">
        <f>J811*100/H811</f>
        <v>100</v>
      </c>
      <c r="P811" s="48">
        <f>I811*100/H811</f>
        <v>0</v>
      </c>
      <c r="Q811" s="48">
        <f>J811*100/H811</f>
        <v>100</v>
      </c>
      <c r="R811" s="25"/>
      <c r="S811" s="28" t="s">
        <v>24</v>
      </c>
    </row>
    <row r="812" spans="1:19" ht="79.5" thickBot="1" x14ac:dyDescent="0.3">
      <c r="A812" s="109"/>
      <c r="B812" s="138">
        <v>169951007</v>
      </c>
      <c r="C812" s="179">
        <v>404004</v>
      </c>
      <c r="D812" s="179" t="s">
        <v>174</v>
      </c>
      <c r="E812" s="179" t="s">
        <v>103</v>
      </c>
      <c r="F812" s="141" t="s">
        <v>175</v>
      </c>
      <c r="G812" s="141" t="s">
        <v>176</v>
      </c>
      <c r="H812" s="205">
        <v>23264.2</v>
      </c>
      <c r="I812" s="30">
        <v>0</v>
      </c>
      <c r="J812" s="142">
        <v>23264.2</v>
      </c>
      <c r="K812" s="29" t="s">
        <v>23</v>
      </c>
      <c r="L812" s="29">
        <v>0</v>
      </c>
      <c r="M812" s="181" t="s">
        <v>68</v>
      </c>
      <c r="N812" s="50">
        <v>100</v>
      </c>
      <c r="O812" s="50">
        <v>100</v>
      </c>
      <c r="P812" s="50">
        <v>100</v>
      </c>
      <c r="Q812" s="50">
        <v>100</v>
      </c>
      <c r="R812" s="29"/>
      <c r="S812" s="32" t="s">
        <v>24</v>
      </c>
    </row>
    <row r="813" spans="1:19" x14ac:dyDescent="0.25">
      <c r="A813" s="109"/>
      <c r="B813" s="143"/>
      <c r="C813" s="143"/>
      <c r="D813" s="143"/>
      <c r="E813" s="143"/>
      <c r="F813" s="145"/>
      <c r="G813" s="145"/>
      <c r="H813" s="206"/>
      <c r="I813" s="52"/>
      <c r="J813" s="146"/>
      <c r="K813" s="33"/>
      <c r="L813" s="33"/>
      <c r="M813" s="183"/>
      <c r="N813" s="53"/>
      <c r="O813" s="53"/>
      <c r="P813" s="53"/>
      <c r="Q813" s="53"/>
      <c r="R813" s="33"/>
      <c r="S813" s="33"/>
    </row>
    <row r="814" spans="1:19" x14ac:dyDescent="0.25">
      <c r="A814" s="109"/>
      <c r="B814" s="143"/>
      <c r="C814" s="143"/>
      <c r="D814" s="143"/>
      <c r="E814" s="143"/>
      <c r="F814" s="145"/>
      <c r="G814" s="145"/>
      <c r="H814" s="206"/>
      <c r="I814" s="52"/>
      <c r="J814" s="146"/>
      <c r="K814" s="33"/>
      <c r="L814" s="33"/>
      <c r="M814" s="183"/>
      <c r="N814" s="53"/>
      <c r="O814" s="53"/>
      <c r="P814" s="53"/>
      <c r="Q814" s="53"/>
      <c r="R814" s="33"/>
      <c r="S814" s="33"/>
    </row>
    <row r="815" spans="1:19" x14ac:dyDescent="0.25">
      <c r="A815" s="109"/>
      <c r="B815" s="143"/>
      <c r="C815" s="143"/>
      <c r="D815" s="143"/>
      <c r="E815" s="143"/>
      <c r="F815" s="145"/>
      <c r="G815" s="145"/>
      <c r="H815" s="206"/>
      <c r="I815" s="52"/>
      <c r="J815" s="146"/>
      <c r="K815" s="33"/>
      <c r="L815" s="33"/>
      <c r="M815" s="183"/>
      <c r="N815" s="53"/>
      <c r="O815" s="53"/>
      <c r="P815" s="53"/>
      <c r="Q815" s="53"/>
      <c r="R815" s="33"/>
      <c r="S815" s="33"/>
    </row>
    <row r="816" spans="1:19" x14ac:dyDescent="0.25">
      <c r="A816" s="7"/>
      <c r="B816" s="1"/>
      <c r="C816" s="1"/>
      <c r="D816" s="1"/>
      <c r="E816" s="1"/>
      <c r="F816" s="1"/>
      <c r="G816" s="110"/>
      <c r="H816" s="3"/>
      <c r="I816" s="111"/>
      <c r="J816" s="1"/>
      <c r="K816" s="4"/>
      <c r="L816" s="1"/>
      <c r="M816" s="1"/>
      <c r="N816" s="1"/>
      <c r="O816" s="4"/>
      <c r="P816" s="4"/>
      <c r="Q816" s="4"/>
      <c r="R816" s="4"/>
      <c r="S816" s="1"/>
    </row>
    <row r="817" spans="1:19" x14ac:dyDescent="0.25">
      <c r="A817" s="7"/>
      <c r="B817" s="1"/>
      <c r="C817" s="1"/>
      <c r="D817" s="1"/>
      <c r="E817" s="1"/>
      <c r="F817" s="1"/>
      <c r="G817" s="110"/>
      <c r="H817" s="3"/>
      <c r="I817" s="111"/>
      <c r="J817" s="1"/>
      <c r="K817" s="4"/>
      <c r="L817" s="1"/>
      <c r="M817" s="1"/>
      <c r="N817" s="1"/>
      <c r="O817" s="4"/>
      <c r="P817" s="4"/>
      <c r="Q817" s="4"/>
      <c r="R817" s="4"/>
      <c r="S817" s="1"/>
    </row>
    <row r="825" spans="1:19" x14ac:dyDescent="0.25">
      <c r="A825" s="109"/>
      <c r="B825" s="143"/>
      <c r="C825" s="143"/>
      <c r="D825" s="143"/>
      <c r="E825" s="143"/>
      <c r="F825" s="145"/>
      <c r="G825" s="145"/>
      <c r="H825" s="206"/>
      <c r="I825" s="52"/>
      <c r="J825" s="146"/>
      <c r="K825" s="33"/>
      <c r="L825" s="33"/>
      <c r="M825" s="183"/>
      <c r="N825" s="53"/>
      <c r="O825" s="53"/>
      <c r="P825" s="53"/>
      <c r="Q825" s="53"/>
      <c r="R825" s="33"/>
      <c r="S825" s="33"/>
    </row>
    <row r="826" spans="1:19" x14ac:dyDescent="0.25">
      <c r="A826" s="109"/>
      <c r="B826" s="1"/>
      <c r="C826" s="1"/>
      <c r="D826" s="1" t="s">
        <v>30</v>
      </c>
      <c r="E826" s="2"/>
      <c r="F826" s="1"/>
      <c r="G826" s="1"/>
      <c r="H826" s="110"/>
      <c r="I826" s="111"/>
      <c r="J826" s="3"/>
      <c r="K826" s="1"/>
      <c r="L826" s="4"/>
      <c r="M826" s="1"/>
      <c r="N826" s="1"/>
      <c r="O826" s="1"/>
      <c r="P826" s="4"/>
      <c r="Q826" s="4"/>
      <c r="R826" s="4"/>
      <c r="S826" s="4"/>
    </row>
    <row r="827" spans="1:19" x14ac:dyDescent="0.25">
      <c r="A827" s="109"/>
      <c r="B827" s="1"/>
      <c r="C827" s="1"/>
      <c r="D827" s="1"/>
      <c r="E827" s="2"/>
      <c r="F827" s="1"/>
      <c r="G827" s="1"/>
      <c r="H827" s="110"/>
      <c r="I827" s="111"/>
      <c r="J827" s="3"/>
      <c r="K827" s="1"/>
      <c r="L827" s="4"/>
      <c r="M827" s="1"/>
      <c r="N827" s="1"/>
      <c r="O827" s="1"/>
      <c r="P827" s="4"/>
      <c r="Q827" s="4"/>
      <c r="R827" s="4"/>
      <c r="S827" s="4"/>
    </row>
    <row r="828" spans="1:19" x14ac:dyDescent="0.25">
      <c r="A828" s="109"/>
      <c r="B828" s="1"/>
      <c r="C828" s="1"/>
      <c r="D828" s="1"/>
      <c r="E828" s="2"/>
      <c r="F828" s="1"/>
      <c r="G828" s="1"/>
      <c r="H828" s="110"/>
      <c r="I828" s="111"/>
      <c r="J828" s="3"/>
      <c r="K828" s="1"/>
      <c r="L828" s="4"/>
      <c r="M828" s="1"/>
      <c r="N828" s="1"/>
      <c r="O828" s="1"/>
      <c r="P828" s="4"/>
      <c r="Q828" s="4"/>
      <c r="R828" s="4"/>
      <c r="S828" s="4"/>
    </row>
    <row r="829" spans="1:19" x14ac:dyDescent="0.25">
      <c r="A829" s="109"/>
      <c r="B829" s="1"/>
      <c r="C829" s="1"/>
      <c r="D829" s="1"/>
      <c r="E829" s="2"/>
      <c r="F829" s="1"/>
      <c r="G829" s="1"/>
      <c r="H829" s="110"/>
      <c r="I829" s="111"/>
      <c r="J829" s="3"/>
      <c r="K829" s="1"/>
      <c r="L829" s="4"/>
      <c r="M829" s="1"/>
      <c r="N829" s="1"/>
      <c r="O829" s="1"/>
      <c r="P829" s="4"/>
      <c r="Q829" s="4"/>
      <c r="R829" s="4"/>
      <c r="S829" s="4"/>
    </row>
    <row r="830" spans="1:19" x14ac:dyDescent="0.25">
      <c r="A830" s="109"/>
      <c r="B830" s="1"/>
      <c r="C830" s="1"/>
      <c r="D830" s="1"/>
      <c r="E830" s="2"/>
      <c r="F830" s="1"/>
      <c r="G830" s="1"/>
      <c r="H830" s="110"/>
      <c r="I830" s="111"/>
      <c r="J830" s="3"/>
      <c r="K830" s="1"/>
      <c r="L830" s="4"/>
      <c r="M830" s="1"/>
      <c r="N830" s="1"/>
      <c r="O830" s="1"/>
      <c r="P830" s="4"/>
      <c r="Q830" s="4"/>
      <c r="R830" s="4"/>
      <c r="S830" s="4"/>
    </row>
    <row r="831" spans="1:19" x14ac:dyDescent="0.25">
      <c r="A831" s="109"/>
      <c r="B831" s="1"/>
      <c r="C831" s="413" t="s">
        <v>0</v>
      </c>
      <c r="D831" s="413"/>
      <c r="E831" s="413"/>
      <c r="F831" s="380" t="s">
        <v>61</v>
      </c>
      <c r="G831" s="380"/>
      <c r="H831" s="380"/>
      <c r="I831" s="380"/>
      <c r="J831" s="380"/>
      <c r="K831" s="380"/>
      <c r="L831" s="5"/>
      <c r="M831" s="6"/>
      <c r="N831" s="6"/>
      <c r="O831" s="6"/>
      <c r="P831" s="4"/>
      <c r="Q831" s="4"/>
      <c r="R831" s="4"/>
      <c r="S831" s="4"/>
    </row>
    <row r="832" spans="1:19" x14ac:dyDescent="0.25">
      <c r="A832" s="109"/>
      <c r="B832" s="1"/>
      <c r="C832" s="424" t="s">
        <v>1</v>
      </c>
      <c r="D832" s="424"/>
      <c r="E832" s="424"/>
      <c r="F832" s="380" t="s">
        <v>166</v>
      </c>
      <c r="G832" s="380"/>
      <c r="H832" s="380"/>
      <c r="I832" s="380"/>
      <c r="J832" s="380"/>
      <c r="K832" s="380"/>
      <c r="L832" s="5"/>
      <c r="M832" s="6"/>
      <c r="N832" s="6"/>
      <c r="O832" s="6"/>
      <c r="P832" s="4"/>
      <c r="Q832" s="4"/>
      <c r="R832" s="4"/>
      <c r="S832" s="4"/>
    </row>
    <row r="833" spans="1:19" x14ac:dyDescent="0.25">
      <c r="A833" s="109"/>
      <c r="B833" s="7"/>
      <c r="C833" s="413" t="s">
        <v>2</v>
      </c>
      <c r="D833" s="413"/>
      <c r="E833" s="413"/>
      <c r="F833" s="112" t="s">
        <v>284</v>
      </c>
      <c r="G833" s="168"/>
      <c r="H833" s="169"/>
      <c r="I833" s="170"/>
      <c r="J833" s="10"/>
      <c r="K833" s="11"/>
      <c r="L833" s="4"/>
      <c r="M833" s="6"/>
      <c r="N833" s="6"/>
      <c r="O833" s="6"/>
      <c r="P833" s="4"/>
      <c r="Q833" s="4"/>
      <c r="R833" s="4"/>
      <c r="S833" s="4"/>
    </row>
    <row r="834" spans="1:19" ht="15.75" thickBot="1" x14ac:dyDescent="0.3">
      <c r="A834" s="109"/>
      <c r="B834" s="7"/>
      <c r="C834" s="118"/>
      <c r="D834" s="118"/>
      <c r="E834" s="118"/>
      <c r="F834" s="171"/>
      <c r="G834" s="55"/>
      <c r="H834" s="172"/>
      <c r="I834" s="173"/>
      <c r="J834" s="15"/>
      <c r="K834" s="16"/>
      <c r="L834" s="4"/>
      <c r="M834" s="6"/>
      <c r="N834" s="6"/>
      <c r="O834" s="6"/>
      <c r="P834" s="4"/>
      <c r="Q834" s="4"/>
      <c r="R834" s="4"/>
      <c r="S834" s="4"/>
    </row>
    <row r="835" spans="1:19" x14ac:dyDescent="0.25">
      <c r="A835" s="109"/>
      <c r="B835" s="382" t="s">
        <v>25</v>
      </c>
      <c r="C835" s="374" t="s">
        <v>4</v>
      </c>
      <c r="D835" s="374"/>
      <c r="E835" s="374" t="s">
        <v>26</v>
      </c>
      <c r="F835" s="374" t="s">
        <v>27</v>
      </c>
      <c r="G835" s="421" t="s">
        <v>5</v>
      </c>
      <c r="H835" s="385" t="s">
        <v>63</v>
      </c>
      <c r="I835" s="374" t="s">
        <v>6</v>
      </c>
      <c r="J835" s="374"/>
      <c r="K835" s="374"/>
      <c r="L835" s="374"/>
      <c r="M835" s="374"/>
      <c r="N835" s="374" t="s">
        <v>7</v>
      </c>
      <c r="O835" s="374"/>
      <c r="P835" s="374" t="s">
        <v>8</v>
      </c>
      <c r="Q835" s="374"/>
      <c r="R835" s="374" t="s">
        <v>9</v>
      </c>
      <c r="S835" s="375"/>
    </row>
    <row r="836" spans="1:19" x14ac:dyDescent="0.25">
      <c r="A836" s="109"/>
      <c r="B836" s="383"/>
      <c r="C836" s="376" t="s">
        <v>10</v>
      </c>
      <c r="D836" s="376" t="s">
        <v>11</v>
      </c>
      <c r="E836" s="376"/>
      <c r="F836" s="376"/>
      <c r="G836" s="422"/>
      <c r="H836" s="386"/>
      <c r="I836" s="376" t="s">
        <v>12</v>
      </c>
      <c r="J836" s="376"/>
      <c r="K836" s="376" t="s">
        <v>13</v>
      </c>
      <c r="L836" s="376"/>
      <c r="M836" s="376"/>
      <c r="N836" s="376" t="s">
        <v>14</v>
      </c>
      <c r="O836" s="376"/>
      <c r="P836" s="376" t="s">
        <v>14</v>
      </c>
      <c r="Q836" s="376"/>
      <c r="R836" s="376"/>
      <c r="S836" s="377"/>
    </row>
    <row r="837" spans="1:19" ht="23.25" thickBot="1" x14ac:dyDescent="0.3">
      <c r="A837" s="109"/>
      <c r="B837" s="384"/>
      <c r="C837" s="378"/>
      <c r="D837" s="378"/>
      <c r="E837" s="378"/>
      <c r="F837" s="378"/>
      <c r="G837" s="423"/>
      <c r="H837" s="387"/>
      <c r="I837" s="43" t="s">
        <v>19</v>
      </c>
      <c r="J837" s="20" t="s">
        <v>16</v>
      </c>
      <c r="K837" s="20" t="s">
        <v>28</v>
      </c>
      <c r="L837" s="20" t="s">
        <v>15</v>
      </c>
      <c r="M837" s="44" t="s">
        <v>17</v>
      </c>
      <c r="N837" s="20" t="s">
        <v>18</v>
      </c>
      <c r="O837" s="20" t="s">
        <v>17</v>
      </c>
      <c r="P837" s="20" t="s">
        <v>19</v>
      </c>
      <c r="Q837" s="20" t="s">
        <v>16</v>
      </c>
      <c r="R837" s="20" t="s">
        <v>20</v>
      </c>
      <c r="S837" s="45" t="s">
        <v>21</v>
      </c>
    </row>
    <row r="838" spans="1:19" ht="101.25" x14ac:dyDescent="0.25">
      <c r="A838" s="109"/>
      <c r="B838" s="125">
        <v>169951042</v>
      </c>
      <c r="C838" s="154">
        <v>404005</v>
      </c>
      <c r="D838" s="154" t="s">
        <v>177</v>
      </c>
      <c r="E838" s="154" t="s">
        <v>110</v>
      </c>
      <c r="F838" s="127" t="s">
        <v>111</v>
      </c>
      <c r="G838" s="127" t="s">
        <v>178</v>
      </c>
      <c r="H838" s="129">
        <v>200000.03</v>
      </c>
      <c r="I838" s="22">
        <v>0</v>
      </c>
      <c r="J838" s="54">
        <f>100000+100000.03</f>
        <v>200000.03</v>
      </c>
      <c r="K838" s="21" t="s">
        <v>23</v>
      </c>
      <c r="L838" s="21">
        <v>0</v>
      </c>
      <c r="M838" s="174" t="s">
        <v>68</v>
      </c>
      <c r="N838" s="46">
        <v>100</v>
      </c>
      <c r="O838" s="46">
        <v>100</v>
      </c>
      <c r="P838" s="46">
        <v>100</v>
      </c>
      <c r="Q838" s="46">
        <v>100</v>
      </c>
      <c r="R838" s="21"/>
      <c r="S838" s="24" t="s">
        <v>24</v>
      </c>
    </row>
    <row r="839" spans="1:19" ht="123.75" x14ac:dyDescent="0.25">
      <c r="A839" s="109"/>
      <c r="B839" s="132">
        <v>169951052</v>
      </c>
      <c r="C839" s="175">
        <v>404006</v>
      </c>
      <c r="D839" s="175" t="s">
        <v>182</v>
      </c>
      <c r="E839" s="175" t="s">
        <v>110</v>
      </c>
      <c r="F839" s="135" t="s">
        <v>111</v>
      </c>
      <c r="G839" s="135" t="s">
        <v>183</v>
      </c>
      <c r="H839" s="177">
        <v>142038.43</v>
      </c>
      <c r="I839" s="26">
        <f>51287.79+48139.11</f>
        <v>99426.9</v>
      </c>
      <c r="J839" s="47">
        <f>42611.53+51287.79+48139.11</f>
        <v>142038.43</v>
      </c>
      <c r="K839" s="25" t="s">
        <v>23</v>
      </c>
      <c r="L839" s="25">
        <v>0</v>
      </c>
      <c r="M839" s="178" t="s">
        <v>68</v>
      </c>
      <c r="N839" s="48">
        <v>70</v>
      </c>
      <c r="O839" s="48">
        <v>100</v>
      </c>
      <c r="P839" s="48">
        <v>100</v>
      </c>
      <c r="Q839" s="48">
        <v>100</v>
      </c>
      <c r="R839" s="25"/>
      <c r="S839" s="28" t="s">
        <v>24</v>
      </c>
    </row>
    <row r="840" spans="1:19" ht="102" thickBot="1" x14ac:dyDescent="0.3">
      <c r="A840" s="109"/>
      <c r="B840" s="138">
        <v>169951080</v>
      </c>
      <c r="C840" s="179">
        <v>404007</v>
      </c>
      <c r="D840" s="179" t="s">
        <v>179</v>
      </c>
      <c r="E840" s="179" t="s">
        <v>103</v>
      </c>
      <c r="F840" s="141" t="s">
        <v>180</v>
      </c>
      <c r="G840" s="141" t="s">
        <v>181</v>
      </c>
      <c r="H840" s="205">
        <v>817024.33</v>
      </c>
      <c r="I840" s="30">
        <f>228115.26+228162.59</f>
        <v>456277.85</v>
      </c>
      <c r="J840" s="49">
        <f>245107.3+228115.26+228162.59</f>
        <v>701385.15</v>
      </c>
      <c r="K840" s="29" t="s">
        <v>23</v>
      </c>
      <c r="L840" s="29">
        <v>0</v>
      </c>
      <c r="M840" s="181" t="s">
        <v>68</v>
      </c>
      <c r="N840" s="50">
        <f>I840*100/H840</f>
        <v>55.846298971292569</v>
      </c>
      <c r="O840" s="50">
        <f>J840*100/H840</f>
        <v>85.846299093687946</v>
      </c>
      <c r="P840" s="50">
        <v>60</v>
      </c>
      <c r="Q840" s="50">
        <v>90</v>
      </c>
      <c r="R840" s="29"/>
      <c r="S840" s="32" t="s">
        <v>24</v>
      </c>
    </row>
    <row r="841" spans="1:19" ht="15.75" thickBot="1" x14ac:dyDescent="0.3">
      <c r="A841" s="109"/>
      <c r="B841" s="143"/>
      <c r="C841" s="143"/>
      <c r="D841" s="143"/>
      <c r="E841" s="143"/>
      <c r="F841" s="145"/>
      <c r="G841" s="41" t="s">
        <v>32</v>
      </c>
      <c r="H841" s="34">
        <f>H809+H810+H811+H812+H838+H840+H839</f>
        <v>2045940.3</v>
      </c>
      <c r="I841" s="165">
        <f>I809+I810+I811+I812+I838+I840+I839</f>
        <v>555704.75</v>
      </c>
      <c r="J841" s="35">
        <f>J809+J810+J811+J812+J838+J840+J839</f>
        <v>1930301.1199999999</v>
      </c>
      <c r="K841" s="208" t="s">
        <v>23</v>
      </c>
      <c r="L841" s="209">
        <f>SUM(L628:L628)</f>
        <v>0</v>
      </c>
      <c r="M841" s="62">
        <f>SUM(M628:M628)</f>
        <v>0</v>
      </c>
      <c r="N841" s="53"/>
      <c r="O841" s="53"/>
      <c r="P841" s="53"/>
      <c r="Q841" s="53"/>
      <c r="R841" s="33"/>
      <c r="S841" s="33"/>
    </row>
    <row r="842" spans="1:19" x14ac:dyDescent="0.25">
      <c r="A842" s="109"/>
      <c r="B842" s="143"/>
      <c r="C842" s="143"/>
      <c r="D842" s="143"/>
      <c r="E842" s="143"/>
      <c r="F842" s="145"/>
      <c r="G842" s="41"/>
      <c r="H842" s="39"/>
      <c r="I842" s="148"/>
      <c r="J842" s="39"/>
      <c r="K842" s="33"/>
      <c r="L842" s="150"/>
      <c r="M842" s="150"/>
      <c r="N842" s="53"/>
      <c r="O842" s="53"/>
      <c r="P842" s="53"/>
      <c r="Q842" s="53"/>
      <c r="R842" s="33"/>
      <c r="S842" s="33"/>
    </row>
    <row r="843" spans="1:19" x14ac:dyDescent="0.25">
      <c r="A843" s="109"/>
      <c r="B843" s="143"/>
      <c r="C843" s="143"/>
      <c r="D843" s="143"/>
      <c r="E843" s="143"/>
      <c r="F843" s="145"/>
      <c r="G843" s="41"/>
      <c r="H843" s="39"/>
      <c r="I843" s="148"/>
      <c r="J843" s="39"/>
      <c r="K843" s="146"/>
      <c r="L843" s="150"/>
      <c r="M843" s="150"/>
      <c r="N843" s="53"/>
      <c r="O843" s="53"/>
      <c r="P843" s="53"/>
      <c r="Q843" s="53"/>
      <c r="R843" s="33"/>
      <c r="S843" s="33"/>
    </row>
    <row r="844" spans="1:19" x14ac:dyDescent="0.25">
      <c r="A844" s="109"/>
      <c r="B844" s="143"/>
      <c r="C844" s="143"/>
      <c r="D844" s="143"/>
      <c r="E844" s="143"/>
      <c r="F844" s="145"/>
      <c r="G844" s="41"/>
      <c r="H844" s="39"/>
      <c r="I844" s="148"/>
      <c r="J844" s="39"/>
      <c r="K844" s="33"/>
      <c r="L844" s="150"/>
      <c r="M844" s="150"/>
      <c r="N844" s="53"/>
      <c r="O844" s="53"/>
      <c r="P844" s="53"/>
      <c r="Q844" s="53"/>
      <c r="R844" s="33"/>
      <c r="S844" s="33"/>
    </row>
    <row r="845" spans="1:19" x14ac:dyDescent="0.25">
      <c r="A845" s="109"/>
      <c r="B845" s="143"/>
      <c r="C845" s="143"/>
      <c r="D845" s="143"/>
      <c r="E845" s="143"/>
      <c r="F845" s="145"/>
      <c r="G845" s="145"/>
      <c r="H845" s="206"/>
      <c r="I845" s="210"/>
      <c r="J845" s="146"/>
      <c r="K845" s="33"/>
      <c r="L845" s="33"/>
      <c r="M845" s="183"/>
      <c r="N845" s="53"/>
      <c r="O845" s="53"/>
      <c r="P845" s="53"/>
      <c r="Q845" s="53"/>
      <c r="R845" s="33"/>
      <c r="S845" s="33"/>
    </row>
    <row r="846" spans="1:19" x14ac:dyDescent="0.25">
      <c r="A846" s="109"/>
      <c r="B846" s="143"/>
      <c r="C846" s="143"/>
      <c r="D846" s="143"/>
      <c r="E846" s="143"/>
      <c r="F846" s="145"/>
      <c r="G846" s="145"/>
      <c r="H846" s="206"/>
      <c r="I846" s="210"/>
      <c r="J846" s="146"/>
      <c r="K846" s="33"/>
      <c r="L846" s="33"/>
      <c r="M846" s="183"/>
      <c r="N846" s="53"/>
      <c r="O846" s="53"/>
      <c r="P846" s="53"/>
      <c r="Q846" s="53"/>
      <c r="R846" s="33"/>
      <c r="S846" s="33"/>
    </row>
    <row r="847" spans="1:19" x14ac:dyDescent="0.25">
      <c r="A847" s="109"/>
      <c r="B847" s="143"/>
      <c r="C847" s="143"/>
      <c r="D847" s="143"/>
      <c r="E847" s="143"/>
      <c r="F847" s="145"/>
      <c r="G847" s="145"/>
      <c r="H847" s="206"/>
      <c r="I847" s="210"/>
      <c r="J847" s="146"/>
      <c r="K847" s="33"/>
      <c r="L847" s="33"/>
      <c r="M847" s="183"/>
      <c r="N847" s="53"/>
      <c r="O847" s="53"/>
      <c r="P847" s="53"/>
      <c r="Q847" s="53"/>
      <c r="R847" s="33"/>
      <c r="S847" s="33"/>
    </row>
    <row r="848" spans="1:19" x14ac:dyDescent="0.25">
      <c r="A848" s="109"/>
      <c r="B848" s="143"/>
      <c r="C848" s="143"/>
      <c r="D848" s="143"/>
      <c r="E848" s="143"/>
      <c r="F848" s="145"/>
      <c r="G848" s="145"/>
      <c r="H848" s="206"/>
      <c r="I848" s="210"/>
      <c r="J848" s="146"/>
      <c r="K848" s="33"/>
      <c r="L848" s="33"/>
      <c r="M848" s="183"/>
      <c r="N848" s="53"/>
      <c r="O848" s="53"/>
      <c r="P848" s="53"/>
      <c r="Q848" s="53"/>
      <c r="R848" s="33"/>
      <c r="S848" s="33"/>
    </row>
    <row r="849" spans="1:19" x14ac:dyDescent="0.25">
      <c r="A849" s="109"/>
      <c r="B849" s="143"/>
      <c r="C849" s="143"/>
      <c r="D849" s="143"/>
      <c r="E849" s="143"/>
      <c r="F849" s="145"/>
      <c r="G849" s="145"/>
      <c r="H849" s="206"/>
      <c r="I849" s="210"/>
      <c r="J849" s="146"/>
      <c r="K849" s="33"/>
      <c r="L849" s="33"/>
      <c r="M849" s="183"/>
      <c r="N849" s="53"/>
      <c r="O849" s="53"/>
      <c r="P849" s="53"/>
      <c r="Q849" s="53"/>
      <c r="R849" s="33"/>
      <c r="S849" s="33"/>
    </row>
    <row r="850" spans="1:19" x14ac:dyDescent="0.25">
      <c r="A850" s="109"/>
      <c r="B850" s="143"/>
      <c r="C850" s="143"/>
      <c r="D850" s="143"/>
      <c r="E850" s="143"/>
      <c r="F850" s="145"/>
      <c r="G850" s="145"/>
      <c r="H850" s="206"/>
      <c r="I850" s="210"/>
      <c r="J850" s="146"/>
      <c r="K850" s="33"/>
      <c r="L850" s="33"/>
      <c r="M850" s="183"/>
      <c r="N850" s="53"/>
      <c r="O850" s="53"/>
      <c r="P850" s="53"/>
      <c r="Q850" s="53"/>
      <c r="R850" s="33"/>
      <c r="S850" s="33"/>
    </row>
    <row r="851" spans="1:19" x14ac:dyDescent="0.25">
      <c r="A851" s="109"/>
      <c r="B851" s="143"/>
      <c r="C851" s="143"/>
      <c r="D851" s="143"/>
      <c r="E851" s="143"/>
      <c r="F851" s="145"/>
      <c r="G851" s="145"/>
      <c r="H851" s="206"/>
      <c r="I851" s="210"/>
      <c r="J851" s="146"/>
      <c r="K851" s="33"/>
      <c r="L851" s="33"/>
      <c r="M851" s="183"/>
      <c r="N851" s="53"/>
      <c r="O851" s="53"/>
      <c r="P851" s="53"/>
      <c r="Q851" s="53"/>
      <c r="R851" s="33"/>
      <c r="S851" s="33"/>
    </row>
    <row r="852" spans="1:19" x14ac:dyDescent="0.25">
      <c r="A852" s="109"/>
      <c r="B852" s="143"/>
      <c r="C852" s="143"/>
      <c r="D852" s="143"/>
      <c r="E852" s="143"/>
      <c r="F852" s="145"/>
      <c r="G852" s="145"/>
      <c r="H852" s="206"/>
      <c r="I852" s="210"/>
      <c r="J852" s="146"/>
      <c r="K852" s="33"/>
      <c r="L852" s="33"/>
      <c r="M852" s="183"/>
      <c r="N852" s="53"/>
      <c r="O852" s="53"/>
      <c r="P852" s="53"/>
      <c r="Q852" s="53"/>
      <c r="R852" s="33"/>
      <c r="S852" s="33"/>
    </row>
    <row r="853" spans="1:19" x14ac:dyDescent="0.25">
      <c r="A853" s="109"/>
      <c r="B853" s="143"/>
      <c r="C853" s="143"/>
      <c r="D853" s="143"/>
      <c r="E853" s="143"/>
      <c r="F853" s="145"/>
      <c r="G853" s="145"/>
      <c r="H853" s="206"/>
      <c r="I853" s="210"/>
      <c r="J853" s="146"/>
      <c r="K853" s="33"/>
      <c r="L853" s="33"/>
      <c r="M853" s="183"/>
      <c r="N853" s="53"/>
      <c r="O853" s="53"/>
      <c r="P853" s="53"/>
      <c r="Q853" s="53"/>
      <c r="R853" s="33"/>
      <c r="S853" s="33"/>
    </row>
    <row r="854" spans="1:19" x14ac:dyDescent="0.25">
      <c r="A854" s="109"/>
      <c r="B854" s="143"/>
      <c r="C854" s="143"/>
      <c r="D854" s="143"/>
      <c r="E854" s="143"/>
      <c r="F854" s="145"/>
      <c r="G854" s="145"/>
      <c r="H854" s="206"/>
      <c r="I854" s="210"/>
      <c r="J854" s="146"/>
      <c r="K854" s="33"/>
      <c r="L854" s="33"/>
      <c r="M854" s="183"/>
      <c r="N854" s="53"/>
      <c r="O854" s="53"/>
      <c r="P854" s="53"/>
      <c r="Q854" s="53"/>
      <c r="R854" s="33"/>
      <c r="S854" s="33"/>
    </row>
    <row r="857" spans="1:19" x14ac:dyDescent="0.25">
      <c r="A857" s="1"/>
      <c r="B857" s="1"/>
      <c r="C857" s="1" t="s">
        <v>30</v>
      </c>
      <c r="D857" s="2"/>
      <c r="E857" s="1"/>
      <c r="F857" s="2"/>
      <c r="G857" s="1"/>
      <c r="H857" s="3"/>
      <c r="I857" s="111"/>
      <c r="J857" s="1"/>
      <c r="K857" s="4"/>
      <c r="L857" s="1"/>
      <c r="M857" s="1"/>
      <c r="N857" s="211"/>
      <c r="O857" s="212"/>
      <c r="P857" s="4"/>
      <c r="Q857" s="4"/>
      <c r="R857" s="4"/>
      <c r="S857" s="1"/>
    </row>
    <row r="858" spans="1:19" x14ac:dyDescent="0.25">
      <c r="A858" s="1"/>
      <c r="B858" s="1"/>
      <c r="C858" s="1"/>
      <c r="D858" s="2"/>
      <c r="E858" s="1"/>
      <c r="F858" s="2"/>
      <c r="G858" s="1"/>
      <c r="H858" s="3"/>
      <c r="I858" s="111"/>
      <c r="J858" s="1"/>
      <c r="K858" s="4"/>
      <c r="L858" s="1"/>
      <c r="M858" s="1"/>
      <c r="N858" s="211"/>
      <c r="O858" s="212"/>
      <c r="P858" s="4"/>
      <c r="Q858" s="4"/>
      <c r="R858" s="4"/>
      <c r="S858" s="1"/>
    </row>
    <row r="859" spans="1:19" x14ac:dyDescent="0.25">
      <c r="A859" s="1"/>
      <c r="B859" s="1"/>
      <c r="C859" s="1"/>
      <c r="D859" s="2"/>
      <c r="E859" s="1"/>
      <c r="F859" s="2"/>
      <c r="G859" s="1"/>
      <c r="H859" s="3"/>
      <c r="I859" s="111"/>
      <c r="J859" s="1"/>
      <c r="K859" s="4"/>
      <c r="L859" s="1"/>
      <c r="M859" s="1"/>
      <c r="N859" s="211"/>
      <c r="O859" s="212"/>
      <c r="P859" s="4"/>
      <c r="Q859" s="4"/>
      <c r="R859" s="4"/>
      <c r="S859" s="1"/>
    </row>
    <row r="860" spans="1:19" x14ac:dyDescent="0.25">
      <c r="A860" s="1"/>
      <c r="B860" s="413" t="s">
        <v>0</v>
      </c>
      <c r="C860" s="413"/>
      <c r="D860" s="413"/>
      <c r="E860" s="380" t="s">
        <v>184</v>
      </c>
      <c r="F860" s="380"/>
      <c r="G860" s="380"/>
      <c r="H860" s="380"/>
      <c r="I860" s="380"/>
      <c r="J860" s="380"/>
      <c r="K860" s="5"/>
      <c r="L860" s="6"/>
      <c r="M860" s="6"/>
      <c r="N860" s="213"/>
      <c r="O860" s="212"/>
      <c r="P860" s="4"/>
      <c r="Q860" s="4"/>
      <c r="R860" s="4"/>
      <c r="S860" s="1"/>
    </row>
    <row r="861" spans="1:19" x14ac:dyDescent="0.25">
      <c r="A861" s="1"/>
      <c r="C861" s="214"/>
      <c r="D861" s="214" t="s">
        <v>1</v>
      </c>
      <c r="E861" s="414" t="s">
        <v>185</v>
      </c>
      <c r="F861" s="414"/>
      <c r="G861" s="414"/>
      <c r="H861" s="414"/>
      <c r="I861" s="414"/>
      <c r="J861" s="414"/>
      <c r="K861" s="5"/>
      <c r="L861" s="6"/>
      <c r="M861" s="6"/>
      <c r="N861" s="213"/>
      <c r="O861" s="212"/>
      <c r="P861" s="4"/>
      <c r="Q861" s="4"/>
      <c r="R861" s="4"/>
      <c r="S861" s="1"/>
    </row>
    <row r="862" spans="1:19" x14ac:dyDescent="0.25">
      <c r="A862" s="7"/>
      <c r="C862" s="118"/>
      <c r="D862" s="118" t="s">
        <v>2</v>
      </c>
      <c r="E862" s="415" t="s">
        <v>284</v>
      </c>
      <c r="F862" s="415"/>
      <c r="G862" s="8"/>
      <c r="H862" s="9"/>
      <c r="I862" s="215"/>
      <c r="J862" s="11"/>
      <c r="K862" s="4"/>
      <c r="L862" s="6"/>
      <c r="M862" s="6"/>
      <c r="N862" s="213"/>
      <c r="O862" s="212"/>
      <c r="P862" s="4"/>
      <c r="Q862" s="4"/>
      <c r="R862" s="4"/>
      <c r="S862" s="1"/>
    </row>
    <row r="863" spans="1:19" ht="15.75" thickBot="1" x14ac:dyDescent="0.3">
      <c r="A863" s="18"/>
      <c r="B863" s="216"/>
      <c r="C863" s="216"/>
      <c r="D863" s="217"/>
      <c r="E863" s="216"/>
      <c r="F863" s="218"/>
      <c r="G863" s="219"/>
      <c r="H863" s="220"/>
      <c r="I863" s="221"/>
      <c r="J863" s="220"/>
      <c r="K863" s="222"/>
      <c r="L863" s="222"/>
      <c r="M863" s="223"/>
      <c r="N863" s="224"/>
      <c r="O863" s="222"/>
      <c r="P863" s="222"/>
      <c r="Q863" s="222"/>
      <c r="R863" s="222"/>
      <c r="S863" s="222"/>
    </row>
    <row r="864" spans="1:19" x14ac:dyDescent="0.25">
      <c r="A864" s="18"/>
      <c r="B864" s="416" t="s">
        <v>186</v>
      </c>
      <c r="C864" s="400" t="s">
        <v>4</v>
      </c>
      <c r="D864" s="402"/>
      <c r="E864" s="418" t="s">
        <v>187</v>
      </c>
      <c r="F864" s="418" t="s">
        <v>188</v>
      </c>
      <c r="G864" s="418" t="s">
        <v>5</v>
      </c>
      <c r="H864" s="419" t="s">
        <v>63</v>
      </c>
      <c r="I864" s="400" t="s">
        <v>6</v>
      </c>
      <c r="J864" s="401"/>
      <c r="K864" s="401"/>
      <c r="L864" s="401"/>
      <c r="M864" s="402"/>
      <c r="N864" s="403" t="s">
        <v>7</v>
      </c>
      <c r="O864" s="404"/>
      <c r="P864" s="403" t="s">
        <v>8</v>
      </c>
      <c r="Q864" s="404"/>
      <c r="R864" s="403" t="s">
        <v>9</v>
      </c>
      <c r="S864" s="405"/>
    </row>
    <row r="865" spans="1:19" x14ac:dyDescent="0.25">
      <c r="A865" s="18"/>
      <c r="B865" s="417"/>
      <c r="C865" s="378" t="s">
        <v>10</v>
      </c>
      <c r="D865" s="378" t="s">
        <v>11</v>
      </c>
      <c r="E865" s="408"/>
      <c r="F865" s="408"/>
      <c r="G865" s="408"/>
      <c r="H865" s="420"/>
      <c r="I865" s="409" t="s">
        <v>12</v>
      </c>
      <c r="J865" s="410"/>
      <c r="K865" s="409" t="s">
        <v>13</v>
      </c>
      <c r="L865" s="411"/>
      <c r="M865" s="410"/>
      <c r="N865" s="406" t="s">
        <v>14</v>
      </c>
      <c r="O865" s="412"/>
      <c r="P865" s="406" t="s">
        <v>14</v>
      </c>
      <c r="Q865" s="412"/>
      <c r="R865" s="406"/>
      <c r="S865" s="407"/>
    </row>
    <row r="866" spans="1:19" ht="23.25" thickBot="1" x14ac:dyDescent="0.3">
      <c r="A866" s="18"/>
      <c r="B866" s="417"/>
      <c r="C866" s="408"/>
      <c r="D866" s="408"/>
      <c r="E866" s="408"/>
      <c r="F866" s="408"/>
      <c r="G866" s="408"/>
      <c r="H866" s="420"/>
      <c r="I866" s="43" t="s">
        <v>15</v>
      </c>
      <c r="J866" s="20" t="s">
        <v>16</v>
      </c>
      <c r="K866" s="20" t="s">
        <v>189</v>
      </c>
      <c r="L866" s="20" t="s">
        <v>15</v>
      </c>
      <c r="M866" s="225" t="s">
        <v>17</v>
      </c>
      <c r="N866" s="226" t="s">
        <v>18</v>
      </c>
      <c r="O866" s="20" t="s">
        <v>17</v>
      </c>
      <c r="P866" s="20" t="s">
        <v>19</v>
      </c>
      <c r="Q866" s="20" t="s">
        <v>17</v>
      </c>
      <c r="R866" s="227" t="s">
        <v>20</v>
      </c>
      <c r="S866" s="228" t="s">
        <v>21</v>
      </c>
    </row>
    <row r="867" spans="1:19" ht="78.75" x14ac:dyDescent="0.25">
      <c r="A867" s="109"/>
      <c r="B867" s="229">
        <v>169951027</v>
      </c>
      <c r="C867" s="230">
        <v>405001</v>
      </c>
      <c r="D867" s="230" t="s">
        <v>190</v>
      </c>
      <c r="E867" s="230" t="s">
        <v>191</v>
      </c>
      <c r="F867" s="127" t="s">
        <v>192</v>
      </c>
      <c r="G867" s="231" t="s">
        <v>193</v>
      </c>
      <c r="H867" s="22">
        <v>281185.24</v>
      </c>
      <c r="I867" s="232">
        <v>0</v>
      </c>
      <c r="J867" s="233">
        <f>84355.5+196829.67</f>
        <v>281185.17000000004</v>
      </c>
      <c r="K867" s="21" t="s">
        <v>23</v>
      </c>
      <c r="L867" s="21">
        <v>0</v>
      </c>
      <c r="M867" s="174" t="s">
        <v>68</v>
      </c>
      <c r="N867" s="46">
        <f>(I867*100)/H867</f>
        <v>0</v>
      </c>
      <c r="O867" s="46">
        <f>(J867*100)/H867</f>
        <v>99.999975105378951</v>
      </c>
      <c r="P867" s="46">
        <v>100</v>
      </c>
      <c r="Q867" s="23">
        <v>100</v>
      </c>
      <c r="R867" s="21"/>
      <c r="S867" s="24" t="s">
        <v>24</v>
      </c>
    </row>
    <row r="868" spans="1:19" ht="78.75" x14ac:dyDescent="0.25">
      <c r="A868" s="109"/>
      <c r="B868" s="234">
        <v>169951040</v>
      </c>
      <c r="C868" s="235">
        <v>405002</v>
      </c>
      <c r="D868" s="235" t="s">
        <v>194</v>
      </c>
      <c r="E868" s="235" t="s">
        <v>103</v>
      </c>
      <c r="F868" s="135" t="s">
        <v>195</v>
      </c>
      <c r="G868" s="236" t="s">
        <v>112</v>
      </c>
      <c r="H868" s="26">
        <v>357697.57</v>
      </c>
      <c r="I868" s="201">
        <v>250388.3</v>
      </c>
      <c r="J868" s="237">
        <f>107309.27+250388.3</f>
        <v>357697.57</v>
      </c>
      <c r="K868" s="25" t="s">
        <v>23</v>
      </c>
      <c r="L868" s="25">
        <v>0</v>
      </c>
      <c r="M868" s="178" t="s">
        <v>68</v>
      </c>
      <c r="N868" s="48">
        <f>I868*100/H868</f>
        <v>70.000000279565782</v>
      </c>
      <c r="O868" s="48">
        <f>J868*100/H868</f>
        <v>100</v>
      </c>
      <c r="P868" s="48">
        <v>100</v>
      </c>
      <c r="Q868" s="27">
        <v>100</v>
      </c>
      <c r="R868" s="25"/>
      <c r="S868" s="28" t="s">
        <v>24</v>
      </c>
    </row>
    <row r="869" spans="1:19" ht="68.25" thickBot="1" x14ac:dyDescent="0.3">
      <c r="A869" s="109"/>
      <c r="B869" s="238">
        <v>169951063</v>
      </c>
      <c r="C869" s="239">
        <v>405003</v>
      </c>
      <c r="D869" s="239" t="s">
        <v>196</v>
      </c>
      <c r="E869" s="239" t="s">
        <v>197</v>
      </c>
      <c r="F869" s="141" t="s">
        <v>198</v>
      </c>
      <c r="G869" s="240" t="s">
        <v>199</v>
      </c>
      <c r="H869" s="30">
        <v>354455.2</v>
      </c>
      <c r="I869" s="241">
        <v>0</v>
      </c>
      <c r="J869" s="242">
        <v>106336.56</v>
      </c>
      <c r="K869" s="29" t="s">
        <v>23</v>
      </c>
      <c r="L869" s="29">
        <v>0</v>
      </c>
      <c r="M869" s="181" t="s">
        <v>68</v>
      </c>
      <c r="N869" s="50">
        <f>I869*100/H869</f>
        <v>0</v>
      </c>
      <c r="O869" s="50">
        <v>30</v>
      </c>
      <c r="P869" s="50">
        <v>0</v>
      </c>
      <c r="Q869" s="31">
        <v>0</v>
      </c>
      <c r="R869" s="29"/>
      <c r="S869" s="32" t="s">
        <v>24</v>
      </c>
    </row>
    <row r="870" spans="1:19" ht="15.75" thickBot="1" x14ac:dyDescent="0.3">
      <c r="A870" s="243"/>
      <c r="B870" s="37"/>
      <c r="C870" s="37"/>
      <c r="D870" s="37"/>
      <c r="E870" s="38"/>
      <c r="F870" s="38"/>
      <c r="G870" s="41" t="s">
        <v>32</v>
      </c>
      <c r="H870" s="34">
        <f>SUM(H867:H869)</f>
        <v>993338.01</v>
      </c>
      <c r="I870" s="165">
        <f>SUM(I867:I869)</f>
        <v>250388.3</v>
      </c>
      <c r="J870" s="35">
        <f>SUM(J867:J869)</f>
        <v>745219.3</v>
      </c>
      <c r="K870" s="208" t="s">
        <v>23</v>
      </c>
      <c r="L870" s="196">
        <f t="shared" ref="L870:M870" si="5">SUM(L867:L867)</f>
        <v>0</v>
      </c>
      <c r="M870" s="167">
        <f t="shared" si="5"/>
        <v>0</v>
      </c>
      <c r="N870" s="244"/>
      <c r="O870" s="38"/>
      <c r="P870" s="38"/>
      <c r="Q870" s="38"/>
      <c r="R870" s="38"/>
      <c r="S870" s="38"/>
    </row>
    <row r="871" spans="1:19" x14ac:dyDescent="0.25">
      <c r="A871" s="243"/>
      <c r="B871" s="37"/>
      <c r="C871" s="37"/>
      <c r="D871" s="37"/>
      <c r="E871" s="38"/>
      <c r="F871" s="38"/>
      <c r="G871" s="41"/>
      <c r="H871" s="39"/>
      <c r="I871" s="148"/>
      <c r="J871" s="39"/>
      <c r="K871" s="245"/>
      <c r="L871" s="197"/>
      <c r="M871" s="197"/>
      <c r="N871" s="244"/>
      <c r="O871" s="38"/>
      <c r="P871" s="38"/>
      <c r="Q871" s="38"/>
      <c r="R871" s="38"/>
      <c r="S871" s="38"/>
    </row>
    <row r="872" spans="1:19" x14ac:dyDescent="0.25">
      <c r="A872" s="243"/>
      <c r="B872" s="37"/>
      <c r="C872" s="37"/>
      <c r="D872" s="37"/>
      <c r="E872" s="38"/>
      <c r="F872" s="38"/>
      <c r="G872" s="41"/>
      <c r="H872" s="39"/>
      <c r="I872" s="148"/>
      <c r="J872" s="39"/>
      <c r="K872" s="245"/>
      <c r="L872" s="197"/>
      <c r="M872" s="197"/>
      <c r="N872" s="244"/>
      <c r="O872" s="38"/>
      <c r="P872" s="38"/>
      <c r="Q872" s="38"/>
      <c r="R872" s="38"/>
      <c r="S872" s="38"/>
    </row>
    <row r="873" spans="1:19" x14ac:dyDescent="0.25">
      <c r="A873" s="243"/>
      <c r="B873" s="37"/>
      <c r="C873" s="37"/>
      <c r="D873" s="37"/>
      <c r="E873" s="38"/>
      <c r="F873" s="38"/>
      <c r="G873" s="41"/>
      <c r="H873" s="39"/>
      <c r="I873" s="148"/>
      <c r="J873" s="39"/>
      <c r="K873" s="245"/>
      <c r="L873" s="197"/>
      <c r="M873" s="197"/>
      <c r="N873" s="244"/>
      <c r="O873" s="38"/>
      <c r="P873" s="38"/>
      <c r="Q873" s="38"/>
      <c r="R873" s="38"/>
      <c r="S873" s="38"/>
    </row>
    <row r="874" spans="1:19" x14ac:dyDescent="0.25">
      <c r="A874" s="243"/>
      <c r="B874" s="40"/>
      <c r="C874" s="40"/>
      <c r="D874" s="40"/>
      <c r="E874" s="36"/>
      <c r="F874" s="246"/>
      <c r="G874" s="41"/>
      <c r="H874" s="39"/>
      <c r="I874" s="148"/>
      <c r="J874" s="39"/>
      <c r="K874" s="245"/>
      <c r="L874" s="197"/>
      <c r="M874" s="197"/>
      <c r="N874" s="244"/>
      <c r="O874" s="38"/>
      <c r="P874" s="38"/>
      <c r="Q874" s="38"/>
      <c r="R874" s="38"/>
      <c r="S874" s="38"/>
    </row>
    <row r="875" spans="1:19" x14ac:dyDescent="0.25">
      <c r="A875" s="7"/>
      <c r="B875" s="1"/>
      <c r="C875" s="1"/>
      <c r="D875" s="1"/>
      <c r="E875" s="1"/>
      <c r="F875" s="2"/>
      <c r="G875" s="1"/>
      <c r="H875" s="3"/>
      <c r="I875" s="111"/>
      <c r="J875" s="1"/>
      <c r="K875" s="4"/>
      <c r="L875" s="1"/>
      <c r="M875" s="1"/>
      <c r="N875" s="211"/>
      <c r="O875" s="212"/>
      <c r="P875" s="4"/>
      <c r="Q875" s="4"/>
      <c r="R875" s="4"/>
      <c r="S875" s="63"/>
    </row>
    <row r="876" spans="1:19" x14ac:dyDescent="0.25">
      <c r="A876" s="7"/>
      <c r="B876" s="1"/>
      <c r="C876" s="1"/>
      <c r="D876" s="1"/>
      <c r="E876" s="1"/>
      <c r="F876" s="2"/>
      <c r="G876" s="1"/>
      <c r="H876" s="3"/>
      <c r="I876" s="111"/>
      <c r="J876" s="1"/>
      <c r="K876" s="4"/>
      <c r="L876" s="1"/>
      <c r="M876" s="1"/>
      <c r="N876" s="211"/>
      <c r="O876" s="212"/>
      <c r="P876" s="4"/>
      <c r="Q876" s="4"/>
      <c r="R876" s="4"/>
      <c r="S876" s="1"/>
    </row>
    <row r="877" spans="1:19" x14ac:dyDescent="0.25">
      <c r="A877" s="7"/>
      <c r="B877" s="1"/>
      <c r="C877" s="1"/>
      <c r="D877" s="1"/>
      <c r="E877" s="1"/>
      <c r="F877" s="2"/>
      <c r="G877" s="1"/>
      <c r="H877" s="3"/>
      <c r="I877" s="111"/>
      <c r="J877" s="1"/>
      <c r="K877" s="4"/>
      <c r="L877" s="1"/>
      <c r="M877" s="1"/>
      <c r="N877" s="211"/>
      <c r="O877" s="212"/>
      <c r="P877" s="4"/>
      <c r="Q877" s="4"/>
      <c r="R877" s="4"/>
      <c r="S877" s="1"/>
    </row>
    <row r="878" spans="1:19" x14ac:dyDescent="0.25">
      <c r="A878" s="7"/>
      <c r="B878" s="1"/>
      <c r="C878" s="1"/>
      <c r="D878" s="1"/>
      <c r="E878" s="1"/>
      <c r="F878" s="2"/>
      <c r="G878" s="1"/>
      <c r="H878" s="3"/>
      <c r="I878" s="111"/>
      <c r="J878" s="1"/>
      <c r="K878" s="4"/>
      <c r="L878" s="1"/>
      <c r="M878" s="1"/>
      <c r="N878" s="211"/>
      <c r="O878" s="212"/>
      <c r="P878" s="4"/>
      <c r="Q878" s="4"/>
      <c r="R878" s="4"/>
      <c r="S878" s="1"/>
    </row>
    <row r="879" spans="1:19" x14ac:dyDescent="0.25">
      <c r="A879" s="7"/>
      <c r="B879" s="1"/>
      <c r="C879" s="1"/>
      <c r="D879" s="1"/>
      <c r="E879" s="1"/>
      <c r="F879" s="2"/>
      <c r="G879" s="1"/>
      <c r="H879" s="3"/>
      <c r="I879" s="111"/>
      <c r="J879" s="1"/>
      <c r="K879" s="4"/>
      <c r="L879" s="1"/>
      <c r="M879" s="1"/>
      <c r="N879" s="211"/>
      <c r="O879" s="212"/>
      <c r="P879" s="4"/>
      <c r="Q879" s="4"/>
      <c r="R879" s="4"/>
      <c r="S879" s="1"/>
    </row>
    <row r="880" spans="1:19" x14ac:dyDescent="0.25">
      <c r="A880" s="7"/>
      <c r="B880" s="1"/>
      <c r="C880" s="1"/>
      <c r="D880" s="1"/>
      <c r="E880" s="1"/>
      <c r="F880" s="2"/>
      <c r="G880" s="1"/>
      <c r="H880" s="3"/>
      <c r="I880" s="111"/>
      <c r="J880" s="1"/>
      <c r="K880" s="4"/>
      <c r="L880" s="1"/>
      <c r="M880" s="1"/>
      <c r="N880" s="211"/>
      <c r="O880" s="212"/>
      <c r="P880" s="4"/>
      <c r="Q880" s="4"/>
      <c r="R880" s="4"/>
      <c r="S880" s="1"/>
    </row>
    <row r="881" spans="1:19" x14ac:dyDescent="0.25">
      <c r="A881" s="7"/>
      <c r="B881" s="1"/>
      <c r="C881" s="1"/>
      <c r="D881" s="1"/>
      <c r="E881" s="1"/>
      <c r="F881" s="2"/>
      <c r="G881" s="1"/>
      <c r="H881" s="3"/>
      <c r="I881" s="111"/>
      <c r="J881" s="1"/>
      <c r="K881" s="4"/>
      <c r="L881" s="1"/>
      <c r="M881" s="1"/>
      <c r="N881" s="211"/>
      <c r="O881" s="212"/>
      <c r="P881" s="4"/>
      <c r="Q881" s="4"/>
      <c r="R881" s="4"/>
      <c r="S881" s="1"/>
    </row>
    <row r="882" spans="1:19" x14ac:dyDescent="0.25">
      <c r="A882" s="7"/>
      <c r="B882" s="1"/>
      <c r="C882" s="1"/>
      <c r="D882" s="1"/>
      <c r="E882" s="1"/>
      <c r="F882" s="2"/>
      <c r="G882" s="1"/>
      <c r="H882" s="3"/>
      <c r="I882" s="111"/>
      <c r="J882" s="1"/>
      <c r="K882" s="4"/>
      <c r="L882" s="1"/>
      <c r="M882" s="1"/>
      <c r="N882" s="211"/>
      <c r="O882" s="212"/>
      <c r="P882" s="4"/>
      <c r="Q882" s="4"/>
      <c r="R882" s="4"/>
      <c r="S882" s="1"/>
    </row>
    <row r="883" spans="1:19" x14ac:dyDescent="0.25">
      <c r="A883" s="7"/>
      <c r="B883" s="1"/>
      <c r="C883" s="1"/>
      <c r="D883" s="1"/>
      <c r="E883" s="1"/>
      <c r="F883" s="2"/>
      <c r="G883" s="1"/>
      <c r="H883" s="3"/>
      <c r="I883" s="111"/>
      <c r="J883" s="1"/>
      <c r="K883" s="4"/>
      <c r="L883" s="1"/>
      <c r="M883" s="1"/>
      <c r="N883" s="211"/>
      <c r="O883" s="212"/>
      <c r="P883" s="4"/>
      <c r="Q883" s="4"/>
      <c r="R883" s="4"/>
      <c r="S883" s="1"/>
    </row>
    <row r="884" spans="1:19" x14ac:dyDescent="0.25">
      <c r="A884" s="7"/>
      <c r="B884" s="1"/>
      <c r="C884" s="1"/>
      <c r="D884" s="1"/>
      <c r="E884" s="1"/>
      <c r="F884" s="2"/>
      <c r="G884" s="1"/>
      <c r="H884" s="3"/>
      <c r="I884" s="111"/>
      <c r="J884" s="1"/>
      <c r="K884" s="4"/>
      <c r="L884" s="1"/>
      <c r="M884" s="1"/>
      <c r="N884" s="211"/>
      <c r="O884" s="212"/>
      <c r="P884" s="4"/>
      <c r="Q884" s="4"/>
      <c r="R884" s="4"/>
      <c r="S884" s="1"/>
    </row>
    <row r="885" spans="1:19" x14ac:dyDescent="0.25">
      <c r="A885" s="7"/>
      <c r="B885" s="1"/>
      <c r="C885" s="1"/>
      <c r="D885" s="1"/>
      <c r="E885" s="1"/>
      <c r="F885" s="2"/>
      <c r="G885" s="1"/>
      <c r="H885" s="3"/>
      <c r="I885" s="111"/>
      <c r="J885" s="1"/>
      <c r="K885" s="4"/>
      <c r="L885" s="1"/>
      <c r="M885" s="1"/>
      <c r="N885" s="211"/>
      <c r="O885" s="212"/>
      <c r="P885" s="4"/>
      <c r="Q885" s="4"/>
      <c r="R885" s="4"/>
      <c r="S885" s="1"/>
    </row>
    <row r="886" spans="1:19" x14ac:dyDescent="0.25">
      <c r="A886" s="7"/>
      <c r="B886" s="1"/>
      <c r="C886" s="1"/>
      <c r="D886" s="1"/>
      <c r="E886" s="1"/>
      <c r="F886" s="2"/>
      <c r="G886" s="1"/>
      <c r="H886" s="3"/>
      <c r="I886" s="111"/>
      <c r="J886" s="1"/>
      <c r="K886" s="4"/>
      <c r="L886" s="1"/>
      <c r="M886" s="1"/>
      <c r="N886" s="211"/>
      <c r="O886" s="212"/>
      <c r="P886" s="4"/>
      <c r="Q886" s="4"/>
      <c r="R886" s="4"/>
      <c r="S886" s="1"/>
    </row>
    <row r="887" spans="1:19" x14ac:dyDescent="0.25">
      <c r="A887" s="7"/>
      <c r="B887" s="1"/>
      <c r="C887" s="1"/>
      <c r="D887" s="1"/>
      <c r="E887" s="1"/>
      <c r="F887" s="2"/>
      <c r="G887" s="1"/>
      <c r="H887" s="3"/>
      <c r="I887" s="111"/>
      <c r="J887" s="1"/>
      <c r="K887" s="4"/>
      <c r="L887" s="1"/>
      <c r="M887" s="1"/>
      <c r="N887" s="211"/>
      <c r="O887" s="212"/>
      <c r="P887" s="4"/>
      <c r="Q887" s="4"/>
      <c r="R887" s="4"/>
      <c r="S887" s="1"/>
    </row>
    <row r="888" spans="1:19" x14ac:dyDescent="0.25">
      <c r="A888" s="7"/>
      <c r="B888" s="1"/>
      <c r="C888" s="1"/>
      <c r="D888" s="1"/>
      <c r="E888" s="1"/>
      <c r="F888" s="2"/>
      <c r="G888" s="1"/>
      <c r="H888" s="3"/>
      <c r="I888" s="111"/>
      <c r="J888" s="1"/>
      <c r="K888" s="4"/>
      <c r="L888" s="1"/>
      <c r="M888" s="1"/>
      <c r="N888" s="211"/>
      <c r="O888" s="212"/>
      <c r="P888" s="4"/>
      <c r="Q888" s="4"/>
      <c r="R888" s="4"/>
      <c r="S888" s="1"/>
    </row>
    <row r="889" spans="1:19" x14ac:dyDescent="0.25">
      <c r="A889" s="1"/>
      <c r="B889" s="1"/>
      <c r="C889" s="1" t="s">
        <v>30</v>
      </c>
      <c r="D889" s="2"/>
      <c r="E889" s="1"/>
      <c r="F889" s="2"/>
      <c r="G889" s="1"/>
      <c r="H889" s="3"/>
      <c r="I889" s="111"/>
      <c r="J889" s="1"/>
      <c r="K889" s="4"/>
      <c r="L889" s="1"/>
      <c r="M889" s="1"/>
      <c r="N889" s="211"/>
      <c r="O889" s="212"/>
      <c r="P889" s="4"/>
      <c r="Q889" s="4"/>
      <c r="R889" s="4"/>
      <c r="S889" s="1"/>
    </row>
    <row r="890" spans="1:19" x14ac:dyDescent="0.25">
      <c r="A890" s="1"/>
      <c r="B890" s="413" t="s">
        <v>0</v>
      </c>
      <c r="C890" s="413"/>
      <c r="D890" s="413"/>
      <c r="E890" s="380" t="s">
        <v>200</v>
      </c>
      <c r="F890" s="380"/>
      <c r="G890" s="380"/>
      <c r="H890" s="380"/>
      <c r="I890" s="380"/>
      <c r="J890" s="380"/>
      <c r="K890" s="5"/>
      <c r="L890" s="6"/>
      <c r="M890" s="6"/>
      <c r="N890" s="213"/>
      <c r="O890" s="212"/>
      <c r="P890" s="4"/>
      <c r="Q890" s="4"/>
      <c r="R890" s="4"/>
      <c r="S890" s="1"/>
    </row>
    <row r="891" spans="1:19" x14ac:dyDescent="0.25">
      <c r="A891" s="1"/>
      <c r="C891" s="214"/>
      <c r="D891" s="214" t="s">
        <v>1</v>
      </c>
      <c r="E891" s="414" t="s">
        <v>201</v>
      </c>
      <c r="F891" s="414"/>
      <c r="G891" s="414"/>
      <c r="H891" s="414"/>
      <c r="I891" s="414"/>
      <c r="J891" s="414"/>
      <c r="K891" s="5"/>
      <c r="L891" s="6"/>
      <c r="M891" s="6"/>
      <c r="N891" s="213"/>
      <c r="O891" s="212"/>
      <c r="P891" s="4"/>
      <c r="Q891" s="4"/>
      <c r="R891" s="4"/>
      <c r="S891" s="1"/>
    </row>
    <row r="892" spans="1:19" x14ac:dyDescent="0.25">
      <c r="A892" s="7"/>
      <c r="C892" s="118"/>
      <c r="D892" s="118" t="s">
        <v>2</v>
      </c>
      <c r="E892" s="415" t="s">
        <v>284</v>
      </c>
      <c r="F892" s="415"/>
      <c r="G892" s="247"/>
      <c r="H892" s="9"/>
      <c r="I892" s="215"/>
      <c r="J892" s="11"/>
      <c r="K892" s="4"/>
      <c r="L892" s="6"/>
      <c r="M892" s="6"/>
      <c r="N892" s="213"/>
      <c r="O892" s="212"/>
      <c r="P892" s="4"/>
      <c r="Q892" s="4"/>
      <c r="R892" s="4"/>
      <c r="S892" s="1"/>
    </row>
    <row r="893" spans="1:19" ht="15.75" thickBot="1" x14ac:dyDescent="0.3">
      <c r="A893" s="7"/>
      <c r="B893" s="12"/>
      <c r="C893" s="12"/>
      <c r="D893" s="12"/>
      <c r="E893" s="12"/>
      <c r="F893" s="12"/>
      <c r="G893" s="13"/>
      <c r="H893" s="14"/>
      <c r="I893" s="248"/>
      <c r="J893" s="16"/>
      <c r="K893" s="17"/>
      <c r="L893" s="16"/>
      <c r="M893" s="16"/>
      <c r="N893" s="249"/>
      <c r="O893" s="250"/>
      <c r="P893" s="17"/>
      <c r="Q893" s="17"/>
      <c r="R893" s="17"/>
      <c r="S893" s="1"/>
    </row>
    <row r="894" spans="1:19" x14ac:dyDescent="0.25">
      <c r="A894" s="5"/>
      <c r="B894" s="416" t="s">
        <v>186</v>
      </c>
      <c r="C894" s="400" t="s">
        <v>4</v>
      </c>
      <c r="D894" s="402"/>
      <c r="E894" s="418" t="s">
        <v>187</v>
      </c>
      <c r="F894" s="418" t="s">
        <v>188</v>
      </c>
      <c r="G894" s="418" t="s">
        <v>5</v>
      </c>
      <c r="H894" s="419" t="s">
        <v>63</v>
      </c>
      <c r="I894" s="400" t="s">
        <v>6</v>
      </c>
      <c r="J894" s="401"/>
      <c r="K894" s="401"/>
      <c r="L894" s="401"/>
      <c r="M894" s="402"/>
      <c r="N894" s="403" t="s">
        <v>7</v>
      </c>
      <c r="O894" s="404"/>
      <c r="P894" s="403" t="s">
        <v>8</v>
      </c>
      <c r="Q894" s="404"/>
      <c r="R894" s="403" t="s">
        <v>9</v>
      </c>
      <c r="S894" s="405"/>
    </row>
    <row r="895" spans="1:19" x14ac:dyDescent="0.25">
      <c r="A895" s="5"/>
      <c r="B895" s="417"/>
      <c r="C895" s="378" t="s">
        <v>10</v>
      </c>
      <c r="D895" s="378" t="s">
        <v>11</v>
      </c>
      <c r="E895" s="408"/>
      <c r="F895" s="408"/>
      <c r="G895" s="408"/>
      <c r="H895" s="420"/>
      <c r="I895" s="409" t="s">
        <v>12</v>
      </c>
      <c r="J895" s="410"/>
      <c r="K895" s="409" t="s">
        <v>13</v>
      </c>
      <c r="L895" s="411"/>
      <c r="M895" s="410"/>
      <c r="N895" s="406" t="s">
        <v>14</v>
      </c>
      <c r="O895" s="412"/>
      <c r="P895" s="406" t="s">
        <v>14</v>
      </c>
      <c r="Q895" s="412"/>
      <c r="R895" s="406"/>
      <c r="S895" s="407"/>
    </row>
    <row r="896" spans="1:19" ht="23.25" thickBot="1" x14ac:dyDescent="0.3">
      <c r="A896" s="18"/>
      <c r="B896" s="417"/>
      <c r="C896" s="408"/>
      <c r="D896" s="408"/>
      <c r="E896" s="408"/>
      <c r="F896" s="408"/>
      <c r="G896" s="408"/>
      <c r="H896" s="420"/>
      <c r="I896" s="43" t="s">
        <v>15</v>
      </c>
      <c r="J896" s="20" t="s">
        <v>16</v>
      </c>
      <c r="K896" s="20" t="s">
        <v>189</v>
      </c>
      <c r="L896" s="20" t="s">
        <v>15</v>
      </c>
      <c r="M896" s="225" t="s">
        <v>17</v>
      </c>
      <c r="N896" s="226" t="s">
        <v>18</v>
      </c>
      <c r="O896" s="20" t="s">
        <v>17</v>
      </c>
      <c r="P896" s="20" t="s">
        <v>19</v>
      </c>
      <c r="Q896" s="20" t="s">
        <v>17</v>
      </c>
      <c r="R896" s="227" t="s">
        <v>20</v>
      </c>
      <c r="S896" s="228" t="s">
        <v>21</v>
      </c>
    </row>
    <row r="897" spans="1:19" ht="101.25" x14ac:dyDescent="0.25">
      <c r="A897" s="18"/>
      <c r="B897" s="251">
        <v>169951016</v>
      </c>
      <c r="C897" s="151">
        <v>407001</v>
      </c>
      <c r="D897" s="151" t="s">
        <v>202</v>
      </c>
      <c r="E897" s="151" t="s">
        <v>203</v>
      </c>
      <c r="F897" s="231" t="s">
        <v>204</v>
      </c>
      <c r="G897" s="151" t="s">
        <v>205</v>
      </c>
      <c r="H897" s="22">
        <v>324142.09000000003</v>
      </c>
      <c r="I897" s="22">
        <v>0</v>
      </c>
      <c r="J897" s="232">
        <f>97242.63+108936.84+117962.63</f>
        <v>324142.09999999998</v>
      </c>
      <c r="K897" s="46" t="s">
        <v>23</v>
      </c>
      <c r="L897" s="46">
        <v>0</v>
      </c>
      <c r="M897" s="23">
        <v>0</v>
      </c>
      <c r="N897" s="252">
        <f>I897*100/H897</f>
        <v>0</v>
      </c>
      <c r="O897" s="252">
        <f>J897*100/H897</f>
        <v>100.00000308506678</v>
      </c>
      <c r="P897" s="151">
        <v>20</v>
      </c>
      <c r="Q897" s="151">
        <v>100</v>
      </c>
      <c r="R897" s="253"/>
      <c r="S897" s="254" t="s">
        <v>24</v>
      </c>
    </row>
    <row r="898" spans="1:19" ht="157.5" x14ac:dyDescent="0.25">
      <c r="A898" s="18"/>
      <c r="B898" s="255">
        <v>169951050</v>
      </c>
      <c r="C898" s="134">
        <v>407002</v>
      </c>
      <c r="D898" s="134" t="s">
        <v>206</v>
      </c>
      <c r="E898" s="134" t="s">
        <v>207</v>
      </c>
      <c r="F898" s="236" t="s">
        <v>208</v>
      </c>
      <c r="G898" s="134" t="s">
        <v>209</v>
      </c>
      <c r="H898" s="26">
        <v>305069.43</v>
      </c>
      <c r="I898" s="26">
        <v>119108.49</v>
      </c>
      <c r="J898" s="201">
        <f>112183.33+73777.62+119108.49</f>
        <v>305069.44</v>
      </c>
      <c r="K898" s="48" t="s">
        <v>23</v>
      </c>
      <c r="L898" s="48">
        <v>0</v>
      </c>
      <c r="M898" s="27">
        <v>0</v>
      </c>
      <c r="N898" s="203">
        <f>I898*100/H898</f>
        <v>39.043076194163412</v>
      </c>
      <c r="O898" s="203">
        <f>J898*100/H898</f>
        <v>100.00000327794234</v>
      </c>
      <c r="P898" s="134">
        <v>60</v>
      </c>
      <c r="Q898" s="134">
        <v>100</v>
      </c>
      <c r="R898" s="256"/>
      <c r="S898" s="204" t="s">
        <v>24</v>
      </c>
    </row>
    <row r="899" spans="1:19" ht="135.75" thickBot="1" x14ac:dyDescent="0.3">
      <c r="A899" s="18"/>
      <c r="B899" s="257">
        <v>169951037</v>
      </c>
      <c r="C899" s="140">
        <v>407003</v>
      </c>
      <c r="D899" s="140" t="s">
        <v>210</v>
      </c>
      <c r="E899" s="140" t="s">
        <v>191</v>
      </c>
      <c r="F899" s="240" t="s">
        <v>211</v>
      </c>
      <c r="G899" s="140" t="s">
        <v>205</v>
      </c>
      <c r="H899" s="30">
        <v>340848.67</v>
      </c>
      <c r="I899" s="30">
        <v>0</v>
      </c>
      <c r="J899" s="241">
        <f>102254.6+115394.67+123199.41</f>
        <v>340848.68000000005</v>
      </c>
      <c r="K899" s="50" t="s">
        <v>23</v>
      </c>
      <c r="L899" s="50">
        <v>0</v>
      </c>
      <c r="M899" s="31">
        <v>0</v>
      </c>
      <c r="N899" s="258">
        <f>I899*100/H899</f>
        <v>0</v>
      </c>
      <c r="O899" s="258">
        <f>J899*100/H899</f>
        <v>100.00000293385334</v>
      </c>
      <c r="P899" s="140">
        <v>60</v>
      </c>
      <c r="Q899" s="140">
        <v>100</v>
      </c>
      <c r="R899" s="259"/>
      <c r="S899" s="260" t="s">
        <v>24</v>
      </c>
    </row>
    <row r="900" spans="1:19" x14ac:dyDescent="0.25">
      <c r="A900" s="18"/>
      <c r="B900" s="144"/>
      <c r="C900" s="144"/>
      <c r="D900" s="144"/>
      <c r="E900" s="144"/>
      <c r="F900" s="65"/>
      <c r="G900" s="144"/>
      <c r="H900" s="52"/>
      <c r="I900" s="52"/>
      <c r="J900" s="210"/>
      <c r="K900" s="53"/>
      <c r="L900" s="53"/>
      <c r="M900" s="66"/>
      <c r="N900" s="261"/>
      <c r="O900" s="261"/>
      <c r="P900" s="144"/>
      <c r="Q900" s="144"/>
      <c r="R900" s="262"/>
      <c r="S900" s="144"/>
    </row>
    <row r="901" spans="1:19" x14ac:dyDescent="0.25">
      <c r="A901" s="18"/>
      <c r="B901" s="144"/>
      <c r="C901" s="144"/>
      <c r="D901" s="144"/>
      <c r="E901" s="144"/>
      <c r="F901" s="65"/>
      <c r="G901" s="144"/>
      <c r="H901" s="52"/>
      <c r="I901" s="52"/>
      <c r="J901" s="210"/>
      <c r="K901" s="53"/>
      <c r="L901" s="53"/>
      <c r="M901" s="66"/>
      <c r="N901" s="261"/>
      <c r="O901" s="261"/>
      <c r="P901" s="144"/>
      <c r="Q901" s="144"/>
      <c r="R901" s="262"/>
      <c r="S901" s="144"/>
    </row>
    <row r="902" spans="1:19" x14ac:dyDescent="0.25">
      <c r="A902" s="18"/>
      <c r="B902" s="144"/>
      <c r="C902" s="144"/>
      <c r="D902" s="144"/>
      <c r="E902" s="144"/>
      <c r="F902" s="65"/>
      <c r="G902" s="144"/>
      <c r="H902" s="52"/>
      <c r="I902" s="52"/>
      <c r="J902" s="210"/>
      <c r="K902" s="53"/>
      <c r="L902" s="53"/>
      <c r="M902" s="66"/>
      <c r="N902" s="261"/>
      <c r="O902" s="261"/>
      <c r="P902" s="144"/>
      <c r="Q902" s="144"/>
      <c r="R902" s="262"/>
      <c r="S902" s="144"/>
    </row>
    <row r="903" spans="1:19" x14ac:dyDescent="0.25">
      <c r="A903" s="36"/>
      <c r="B903" s="40"/>
      <c r="C903" s="40"/>
      <c r="D903" s="40"/>
      <c r="E903" s="36"/>
      <c r="F903" s="246"/>
      <c r="G903" s="36"/>
      <c r="H903" s="263"/>
      <c r="I903" s="264"/>
      <c r="J903" s="265"/>
      <c r="K903" s="41"/>
      <c r="L903" s="266"/>
      <c r="M903" s="267"/>
      <c r="N903" s="244"/>
      <c r="O903" s="250"/>
      <c r="P903" s="38"/>
      <c r="Q903" s="38"/>
      <c r="R903" s="38"/>
      <c r="S903" s="38"/>
    </row>
    <row r="904" spans="1:19" x14ac:dyDescent="0.25">
      <c r="A904" s="7"/>
      <c r="B904" s="1"/>
      <c r="C904" s="1"/>
      <c r="D904" s="1"/>
      <c r="E904" s="1"/>
      <c r="F904" s="2"/>
      <c r="G904" s="1"/>
      <c r="H904" s="3"/>
      <c r="I904" s="111"/>
      <c r="J904" s="1"/>
      <c r="K904" s="4"/>
      <c r="L904" s="1"/>
      <c r="M904" s="1"/>
      <c r="N904" s="211"/>
      <c r="O904" s="212"/>
      <c r="P904" s="4"/>
      <c r="Q904" s="4"/>
      <c r="R904" s="4"/>
      <c r="S904" s="63"/>
    </row>
    <row r="905" spans="1:19" x14ac:dyDescent="0.25">
      <c r="A905" s="7"/>
      <c r="B905" s="1"/>
      <c r="C905" s="1"/>
      <c r="D905" s="1"/>
      <c r="E905" s="1"/>
      <c r="F905" s="2"/>
      <c r="G905" s="1"/>
      <c r="H905" s="3"/>
      <c r="I905" s="111"/>
      <c r="J905" s="1"/>
      <c r="K905" s="4"/>
      <c r="L905" s="1"/>
      <c r="M905" s="1"/>
      <c r="N905" s="211"/>
      <c r="O905" s="212"/>
      <c r="P905" s="4"/>
      <c r="Q905" s="4"/>
      <c r="R905" s="4"/>
      <c r="S905" s="1"/>
    </row>
    <row r="906" spans="1:19" x14ac:dyDescent="0.25">
      <c r="A906" s="7"/>
      <c r="B906" s="1"/>
      <c r="C906" s="1"/>
      <c r="D906" s="1"/>
      <c r="E906" s="1"/>
      <c r="F906" s="2"/>
      <c r="G906" s="1"/>
      <c r="H906" s="3"/>
      <c r="I906" s="111"/>
      <c r="J906" s="1"/>
      <c r="K906" s="4"/>
      <c r="L906" s="1"/>
      <c r="M906" s="1"/>
      <c r="N906" s="211"/>
      <c r="O906" s="212"/>
      <c r="P906" s="4"/>
      <c r="Q906" s="4"/>
      <c r="R906" s="4"/>
      <c r="S906" s="1"/>
    </row>
    <row r="907" spans="1:19" x14ac:dyDescent="0.25">
      <c r="A907" s="7"/>
      <c r="B907" s="1"/>
      <c r="C907" s="1"/>
      <c r="D907" s="1"/>
      <c r="E907" s="1"/>
      <c r="F907" s="2"/>
      <c r="G907" s="1"/>
      <c r="H907" s="3"/>
      <c r="I907" s="111"/>
      <c r="J907" s="1"/>
      <c r="K907" s="4"/>
      <c r="L907" s="1"/>
      <c r="M907" s="1"/>
      <c r="N907" s="211"/>
      <c r="O907" s="212"/>
      <c r="P907" s="4"/>
      <c r="Q907" s="4"/>
      <c r="R907" s="4"/>
      <c r="S907" s="1"/>
    </row>
    <row r="908" spans="1:19" x14ac:dyDescent="0.25">
      <c r="A908" s="7"/>
      <c r="B908" s="1"/>
      <c r="C908" s="1"/>
      <c r="D908" s="1"/>
      <c r="E908" s="1"/>
      <c r="F908" s="2"/>
      <c r="G908" s="1"/>
      <c r="H908" s="3"/>
      <c r="I908" s="111"/>
      <c r="J908" s="1"/>
      <c r="K908" s="4"/>
      <c r="L908" s="1"/>
      <c r="M908" s="1"/>
      <c r="N908" s="211"/>
      <c r="O908" s="212"/>
      <c r="P908" s="4"/>
      <c r="Q908" s="4"/>
      <c r="R908" s="4"/>
      <c r="S908" s="1"/>
    </row>
    <row r="909" spans="1:19" x14ac:dyDescent="0.25">
      <c r="A909" s="7"/>
      <c r="B909" s="1"/>
      <c r="C909" s="1"/>
      <c r="D909" s="1"/>
      <c r="E909" s="1"/>
      <c r="F909" s="2"/>
      <c r="G909" s="1"/>
      <c r="H909" s="3"/>
      <c r="I909" s="111"/>
      <c r="J909" s="1"/>
      <c r="K909" s="4"/>
      <c r="L909" s="1"/>
      <c r="M909" s="1"/>
      <c r="N909" s="211"/>
      <c r="O909" s="212"/>
      <c r="P909" s="4"/>
      <c r="Q909" s="4"/>
      <c r="R909" s="4"/>
      <c r="S909" s="1"/>
    </row>
    <row r="910" spans="1:19" x14ac:dyDescent="0.25">
      <c r="A910" s="7"/>
      <c r="B910" s="1"/>
      <c r="C910" s="1"/>
      <c r="D910" s="1"/>
      <c r="E910" s="1"/>
      <c r="F910" s="2"/>
      <c r="G910" s="1"/>
      <c r="H910" s="3"/>
      <c r="I910" s="111"/>
      <c r="J910" s="1"/>
      <c r="K910" s="4"/>
      <c r="L910" s="1"/>
      <c r="M910" s="1"/>
      <c r="N910" s="211"/>
      <c r="O910" s="212"/>
      <c r="P910" s="4"/>
      <c r="Q910" s="4"/>
      <c r="R910" s="4"/>
      <c r="S910" s="1"/>
    </row>
    <row r="911" spans="1:19" x14ac:dyDescent="0.25">
      <c r="A911" s="7"/>
      <c r="B911" s="1"/>
      <c r="C911" s="1"/>
      <c r="D911" s="1"/>
      <c r="E911" s="1"/>
      <c r="F911" s="2"/>
      <c r="G911" s="1"/>
      <c r="H911" s="3"/>
      <c r="I911" s="111"/>
      <c r="J911" s="1"/>
      <c r="K911" s="4"/>
      <c r="L911" s="1"/>
      <c r="M911" s="1"/>
      <c r="N911" s="211"/>
      <c r="O911" s="212"/>
      <c r="P911" s="4"/>
      <c r="Q911" s="4"/>
      <c r="R911" s="4"/>
      <c r="S911" s="1"/>
    </row>
    <row r="912" spans="1:19" x14ac:dyDescent="0.25">
      <c r="A912" s="7"/>
      <c r="B912" s="1"/>
      <c r="C912" s="1"/>
      <c r="D912" s="1"/>
      <c r="E912" s="1"/>
      <c r="F912" s="2"/>
      <c r="G912" s="1"/>
      <c r="H912" s="3"/>
      <c r="I912" s="111"/>
      <c r="J912" s="1"/>
      <c r="K912" s="4"/>
      <c r="L912" s="1"/>
      <c r="M912" s="1"/>
      <c r="N912" s="211"/>
      <c r="O912" s="212"/>
      <c r="P912" s="4"/>
      <c r="Q912" s="4"/>
      <c r="R912" s="4"/>
      <c r="S912" s="1"/>
    </row>
    <row r="913" spans="1:19" x14ac:dyDescent="0.25">
      <c r="A913" s="18"/>
      <c r="B913" s="1"/>
      <c r="C913" s="1"/>
      <c r="D913" s="1"/>
      <c r="E913" s="1"/>
      <c r="F913" s="2"/>
      <c r="G913" s="1"/>
      <c r="H913" s="3"/>
      <c r="I913" s="111"/>
      <c r="J913" s="1"/>
      <c r="K913" s="4"/>
      <c r="L913" s="1"/>
      <c r="M913" s="1"/>
      <c r="N913" s="211"/>
      <c r="O913" s="212"/>
      <c r="P913" s="4"/>
      <c r="Q913" s="4"/>
      <c r="R913" s="4"/>
      <c r="S913" s="1"/>
    </row>
    <row r="914" spans="1:19" x14ac:dyDescent="0.25">
      <c r="A914" s="18"/>
      <c r="B914" s="1"/>
      <c r="C914" s="1"/>
      <c r="D914" s="1"/>
      <c r="E914" s="1"/>
      <c r="F914" s="2"/>
      <c r="G914" s="1"/>
      <c r="H914" s="3"/>
      <c r="I914" s="111"/>
      <c r="J914" s="1"/>
      <c r="K914" s="4"/>
      <c r="L914" s="1"/>
      <c r="M914" s="1"/>
      <c r="N914" s="211"/>
      <c r="O914" s="212"/>
      <c r="P914" s="4"/>
      <c r="Q914" s="4"/>
      <c r="R914" s="4"/>
      <c r="S914" s="1"/>
    </row>
    <row r="915" spans="1:19" x14ac:dyDescent="0.25">
      <c r="A915" s="18"/>
      <c r="B915" s="1"/>
      <c r="C915" s="1"/>
      <c r="D915" s="1"/>
      <c r="E915" s="1"/>
      <c r="F915" s="2"/>
      <c r="G915" s="1"/>
      <c r="H915" s="3"/>
      <c r="I915" s="111"/>
      <c r="J915" s="1"/>
      <c r="K915" s="4"/>
      <c r="L915" s="1"/>
      <c r="M915" s="1"/>
      <c r="N915" s="211"/>
      <c r="O915" s="212"/>
      <c r="P915" s="4"/>
      <c r="Q915" s="4"/>
      <c r="R915" s="4"/>
      <c r="S915" s="1"/>
    </row>
    <row r="916" spans="1:19" x14ac:dyDescent="0.25">
      <c r="A916" s="18"/>
      <c r="B916" s="1"/>
      <c r="C916" s="1" t="s">
        <v>30</v>
      </c>
      <c r="D916" s="2"/>
      <c r="E916" s="1"/>
      <c r="F916" s="2"/>
      <c r="G916" s="1"/>
      <c r="H916" s="3"/>
      <c r="I916" s="111"/>
      <c r="J916" s="1"/>
      <c r="K916" s="4"/>
      <c r="L916" s="1"/>
      <c r="M916" s="1"/>
      <c r="N916" s="211"/>
      <c r="O916" s="212"/>
      <c r="P916" s="4"/>
      <c r="Q916" s="4"/>
      <c r="R916" s="4"/>
      <c r="S916" s="1"/>
    </row>
    <row r="917" spans="1:19" x14ac:dyDescent="0.25">
      <c r="A917" s="18"/>
      <c r="B917" s="413" t="s">
        <v>0</v>
      </c>
      <c r="C917" s="413"/>
      <c r="D917" s="413"/>
      <c r="E917" s="380" t="s">
        <v>200</v>
      </c>
      <c r="F917" s="380"/>
      <c r="G917" s="380"/>
      <c r="H917" s="380"/>
      <c r="I917" s="380"/>
      <c r="J917" s="380"/>
      <c r="K917" s="5"/>
      <c r="L917" s="6"/>
      <c r="M917" s="6"/>
      <c r="N917" s="213"/>
      <c r="O917" s="212"/>
      <c r="P917" s="4"/>
      <c r="Q917" s="4"/>
      <c r="R917" s="4"/>
      <c r="S917" s="1"/>
    </row>
    <row r="918" spans="1:19" x14ac:dyDescent="0.25">
      <c r="A918" s="18"/>
      <c r="C918" s="214"/>
      <c r="D918" s="214" t="s">
        <v>1</v>
      </c>
      <c r="E918" s="414" t="s">
        <v>201</v>
      </c>
      <c r="F918" s="414"/>
      <c r="G918" s="414"/>
      <c r="H918" s="414"/>
      <c r="I918" s="414"/>
      <c r="J918" s="414"/>
      <c r="K918" s="5"/>
      <c r="L918" s="6"/>
      <c r="M918" s="6"/>
      <c r="N918" s="213"/>
      <c r="O918" s="212"/>
      <c r="P918" s="4"/>
      <c r="Q918" s="4"/>
      <c r="R918" s="4"/>
      <c r="S918" s="1"/>
    </row>
    <row r="919" spans="1:19" x14ac:dyDescent="0.25">
      <c r="A919" s="18"/>
      <c r="C919" s="118"/>
      <c r="D919" s="118" t="s">
        <v>2</v>
      </c>
      <c r="E919" s="415" t="s">
        <v>284</v>
      </c>
      <c r="F919" s="415"/>
      <c r="G919" s="247"/>
      <c r="H919" s="9"/>
      <c r="I919" s="215"/>
      <c r="J919" s="11"/>
      <c r="K919" s="4"/>
      <c r="L919" s="6"/>
      <c r="M919" s="6"/>
      <c r="N919" s="213"/>
      <c r="O919" s="212"/>
      <c r="P919" s="4"/>
      <c r="Q919" s="4"/>
      <c r="R919" s="4"/>
      <c r="S919" s="1"/>
    </row>
    <row r="920" spans="1:19" ht="15.75" thickBot="1" x14ac:dyDescent="0.3">
      <c r="A920" s="18"/>
      <c r="B920" s="12"/>
      <c r="C920" s="12"/>
      <c r="D920" s="12"/>
      <c r="E920" s="12"/>
      <c r="F920" s="12"/>
      <c r="G920" s="13"/>
      <c r="H920" s="14"/>
      <c r="I920" s="248"/>
      <c r="J920" s="16"/>
      <c r="K920" s="17"/>
      <c r="L920" s="16"/>
      <c r="M920" s="16"/>
      <c r="N920" s="249"/>
      <c r="O920" s="250"/>
      <c r="P920" s="17"/>
      <c r="Q920" s="17"/>
      <c r="R920" s="17"/>
      <c r="S920" s="1"/>
    </row>
    <row r="921" spans="1:19" x14ac:dyDescent="0.25">
      <c r="A921" s="18"/>
      <c r="B921" s="416" t="s">
        <v>186</v>
      </c>
      <c r="C921" s="400" t="s">
        <v>4</v>
      </c>
      <c r="D921" s="402"/>
      <c r="E921" s="418" t="s">
        <v>187</v>
      </c>
      <c r="F921" s="418" t="s">
        <v>188</v>
      </c>
      <c r="G921" s="418" t="s">
        <v>5</v>
      </c>
      <c r="H921" s="419" t="s">
        <v>63</v>
      </c>
      <c r="I921" s="400" t="s">
        <v>6</v>
      </c>
      <c r="J921" s="401"/>
      <c r="K921" s="401"/>
      <c r="L921" s="401"/>
      <c r="M921" s="402"/>
      <c r="N921" s="403" t="s">
        <v>7</v>
      </c>
      <c r="O921" s="404"/>
      <c r="P921" s="403" t="s">
        <v>8</v>
      </c>
      <c r="Q921" s="404"/>
      <c r="R921" s="403" t="s">
        <v>9</v>
      </c>
      <c r="S921" s="405"/>
    </row>
    <row r="922" spans="1:19" x14ac:dyDescent="0.25">
      <c r="A922" s="18"/>
      <c r="B922" s="417"/>
      <c r="C922" s="378" t="s">
        <v>10</v>
      </c>
      <c r="D922" s="378" t="s">
        <v>11</v>
      </c>
      <c r="E922" s="408"/>
      <c r="F922" s="408"/>
      <c r="G922" s="408"/>
      <c r="H922" s="420"/>
      <c r="I922" s="409" t="s">
        <v>12</v>
      </c>
      <c r="J922" s="410"/>
      <c r="K922" s="409" t="s">
        <v>13</v>
      </c>
      <c r="L922" s="411"/>
      <c r="M922" s="410"/>
      <c r="N922" s="406" t="s">
        <v>14</v>
      </c>
      <c r="O922" s="412"/>
      <c r="P922" s="406" t="s">
        <v>14</v>
      </c>
      <c r="Q922" s="412"/>
      <c r="R922" s="406"/>
      <c r="S922" s="407"/>
    </row>
    <row r="923" spans="1:19" ht="22.5" x14ac:dyDescent="0.25">
      <c r="A923" s="18"/>
      <c r="B923" s="417"/>
      <c r="C923" s="408"/>
      <c r="D923" s="408"/>
      <c r="E923" s="408"/>
      <c r="F923" s="408"/>
      <c r="G923" s="408"/>
      <c r="H923" s="420"/>
      <c r="I923" s="43" t="s">
        <v>15</v>
      </c>
      <c r="J923" s="20" t="s">
        <v>16</v>
      </c>
      <c r="K923" s="20" t="s">
        <v>189</v>
      </c>
      <c r="L923" s="20" t="s">
        <v>15</v>
      </c>
      <c r="M923" s="225" t="s">
        <v>17</v>
      </c>
      <c r="N923" s="226" t="s">
        <v>18</v>
      </c>
      <c r="O923" s="20" t="s">
        <v>17</v>
      </c>
      <c r="P923" s="20" t="s">
        <v>19</v>
      </c>
      <c r="Q923" s="20" t="s">
        <v>17</v>
      </c>
      <c r="R923" s="227" t="s">
        <v>20</v>
      </c>
      <c r="S923" s="228" t="s">
        <v>21</v>
      </c>
    </row>
    <row r="924" spans="1:19" ht="67.5" x14ac:dyDescent="0.25">
      <c r="A924" s="18"/>
      <c r="B924" s="255">
        <v>169951026</v>
      </c>
      <c r="C924" s="134">
        <v>407004</v>
      </c>
      <c r="D924" s="134" t="s">
        <v>212</v>
      </c>
      <c r="E924" s="134" t="s">
        <v>213</v>
      </c>
      <c r="F924" s="236" t="s">
        <v>214</v>
      </c>
      <c r="G924" s="134" t="s">
        <v>215</v>
      </c>
      <c r="H924" s="26">
        <v>302516.09999999998</v>
      </c>
      <c r="I924" s="26">
        <v>0</v>
      </c>
      <c r="J924" s="201">
        <f>151258.1+151258</f>
        <v>302516.09999999998</v>
      </c>
      <c r="K924" s="48" t="s">
        <v>23</v>
      </c>
      <c r="L924" s="48">
        <v>0</v>
      </c>
      <c r="M924" s="27">
        <v>0</v>
      </c>
      <c r="N924" s="203">
        <v>50</v>
      </c>
      <c r="O924" s="134">
        <v>50</v>
      </c>
      <c r="P924" s="134">
        <v>20</v>
      </c>
      <c r="Q924" s="134">
        <v>100</v>
      </c>
      <c r="R924" s="256"/>
      <c r="S924" s="204" t="s">
        <v>24</v>
      </c>
    </row>
    <row r="925" spans="1:19" ht="90" x14ac:dyDescent="0.25">
      <c r="A925" s="18"/>
      <c r="B925" s="255">
        <v>169951044</v>
      </c>
      <c r="C925" s="134">
        <v>407005</v>
      </c>
      <c r="D925" s="268" t="s">
        <v>216</v>
      </c>
      <c r="E925" s="268" t="s">
        <v>217</v>
      </c>
      <c r="F925" s="236" t="s">
        <v>218</v>
      </c>
      <c r="G925" s="134" t="s">
        <v>219</v>
      </c>
      <c r="H925" s="269">
        <v>324142.09000000003</v>
      </c>
      <c r="I925" s="269">
        <v>162071.04000000001</v>
      </c>
      <c r="J925" s="270">
        <f>162071.05+162071.04</f>
        <v>324142.08999999997</v>
      </c>
      <c r="K925" s="48" t="s">
        <v>23</v>
      </c>
      <c r="L925" s="48">
        <v>0</v>
      </c>
      <c r="M925" s="27">
        <v>0</v>
      </c>
      <c r="N925" s="203">
        <f>I925*100/H925</f>
        <v>49.999998457466596</v>
      </c>
      <c r="O925" s="203">
        <f>J925*100/H925</f>
        <v>99.999999999999986</v>
      </c>
      <c r="P925" s="134">
        <v>50</v>
      </c>
      <c r="Q925" s="134">
        <v>100</v>
      </c>
      <c r="R925" s="256"/>
      <c r="S925" s="204" t="s">
        <v>24</v>
      </c>
    </row>
    <row r="926" spans="1:19" ht="113.25" thickBot="1" x14ac:dyDescent="0.3">
      <c r="A926" s="109"/>
      <c r="B926" s="271">
        <v>169951014</v>
      </c>
      <c r="C926" s="239">
        <v>413001</v>
      </c>
      <c r="D926" s="239" t="s">
        <v>220</v>
      </c>
      <c r="E926" s="239" t="s">
        <v>114</v>
      </c>
      <c r="F926" s="240" t="s">
        <v>221</v>
      </c>
      <c r="G926" s="240" t="s">
        <v>222</v>
      </c>
      <c r="H926" s="30">
        <v>200000</v>
      </c>
      <c r="I926" s="241">
        <v>0</v>
      </c>
      <c r="J926" s="142">
        <v>200000</v>
      </c>
      <c r="K926" s="50" t="s">
        <v>23</v>
      </c>
      <c r="L926" s="50">
        <v>0</v>
      </c>
      <c r="M926" s="31">
        <v>0</v>
      </c>
      <c r="N926" s="50">
        <f>I926*100/H926</f>
        <v>0</v>
      </c>
      <c r="O926" s="50">
        <f>J926*100/H926</f>
        <v>100</v>
      </c>
      <c r="P926" s="50">
        <f>I926*100/J926</f>
        <v>0</v>
      </c>
      <c r="Q926" s="50">
        <f>J926*100/J926</f>
        <v>100</v>
      </c>
      <c r="R926" s="29"/>
      <c r="S926" s="32" t="s">
        <v>24</v>
      </c>
    </row>
    <row r="927" spans="1:19" ht="15.75" thickBot="1" x14ac:dyDescent="0.3">
      <c r="A927" s="243"/>
      <c r="B927" s="37"/>
      <c r="C927" s="37"/>
      <c r="D927" s="37"/>
      <c r="E927" s="38"/>
      <c r="F927" s="38"/>
      <c r="G927" s="41" t="s">
        <v>32</v>
      </c>
      <c r="H927" s="272">
        <f>H897+H898+H899+H924+H925+H926</f>
        <v>1796718.3800000001</v>
      </c>
      <c r="I927" s="273">
        <f>I897+I898+I899+I924+I925+I926</f>
        <v>281179.53000000003</v>
      </c>
      <c r="J927" s="274">
        <f>J897+J898+J899+J924+J925+J926</f>
        <v>1796718.4100000001</v>
      </c>
      <c r="K927" s="67" t="s">
        <v>23</v>
      </c>
      <c r="L927" s="275">
        <v>0</v>
      </c>
      <c r="M927" s="276">
        <v>0</v>
      </c>
      <c r="N927" s="244"/>
      <c r="O927" s="38"/>
      <c r="P927" s="38"/>
      <c r="Q927" s="38"/>
      <c r="R927" s="38"/>
      <c r="S927" s="38"/>
    </row>
    <row r="928" spans="1:19" x14ac:dyDescent="0.25">
      <c r="A928" s="243"/>
      <c r="B928" s="37"/>
      <c r="C928" s="37"/>
      <c r="D928" s="37"/>
      <c r="E928" s="38"/>
      <c r="F928" s="38"/>
      <c r="G928" s="41"/>
      <c r="H928" s="39"/>
      <c r="I928" s="148"/>
      <c r="J928" s="39"/>
      <c r="K928" s="53"/>
      <c r="L928" s="197"/>
      <c r="M928" s="197"/>
      <c r="N928" s="244"/>
      <c r="O928" s="38"/>
      <c r="P928" s="38"/>
      <c r="Q928" s="38"/>
      <c r="R928" s="38"/>
      <c r="S928" s="38"/>
    </row>
    <row r="929" spans="1:19" x14ac:dyDescent="0.25">
      <c r="A929" s="243"/>
      <c r="B929" s="37"/>
      <c r="C929" s="37"/>
      <c r="D929" s="37"/>
      <c r="E929" s="38"/>
      <c r="F929" s="38"/>
      <c r="G929" s="41"/>
      <c r="H929" s="39"/>
      <c r="I929" s="148"/>
      <c r="J929" s="39"/>
      <c r="K929" s="53"/>
      <c r="L929" s="197"/>
      <c r="M929" s="197"/>
      <c r="N929" s="244"/>
      <c r="O929" s="38"/>
      <c r="P929" s="38"/>
      <c r="Q929" s="38"/>
      <c r="R929" s="38"/>
      <c r="S929" s="38"/>
    </row>
    <row r="930" spans="1:19" x14ac:dyDescent="0.25">
      <c r="A930" s="243"/>
      <c r="B930" s="37"/>
      <c r="C930" s="37"/>
      <c r="D930" s="37"/>
      <c r="E930" s="38"/>
      <c r="F930" s="38"/>
      <c r="G930" s="41"/>
      <c r="H930" s="39"/>
      <c r="I930" s="148"/>
      <c r="J930" s="39"/>
      <c r="K930" s="53"/>
      <c r="L930" s="197"/>
      <c r="M930" s="197"/>
      <c r="N930" s="244"/>
      <c r="O930" s="38"/>
      <c r="P930" s="38"/>
      <c r="Q930" s="38"/>
      <c r="R930" s="38"/>
      <c r="S930" s="38"/>
    </row>
    <row r="931" spans="1:19" x14ac:dyDescent="0.25">
      <c r="A931" s="36"/>
      <c r="B931" s="40"/>
      <c r="C931" s="40"/>
      <c r="D931" s="40"/>
      <c r="E931" s="36"/>
      <c r="F931" s="246"/>
      <c r="G931" s="36"/>
      <c r="H931" s="263"/>
      <c r="I931" s="264"/>
      <c r="J931" s="265"/>
      <c r="K931" s="41"/>
      <c r="L931" s="266"/>
      <c r="M931" s="267"/>
      <c r="N931" s="244"/>
      <c r="O931" s="250"/>
      <c r="P931" s="38"/>
      <c r="Q931" s="38"/>
      <c r="R931" s="38"/>
      <c r="S931" s="38"/>
    </row>
    <row r="932" spans="1:19" x14ac:dyDescent="0.25">
      <c r="A932" s="7"/>
      <c r="B932" s="1"/>
      <c r="C932" s="1"/>
      <c r="D932" s="1"/>
      <c r="E932" s="1"/>
      <c r="F932" s="2"/>
      <c r="G932" s="1"/>
      <c r="H932" s="3"/>
      <c r="I932" s="111"/>
      <c r="J932" s="1"/>
      <c r="K932" s="4"/>
      <c r="L932" s="1"/>
      <c r="M932" s="1"/>
      <c r="N932" s="211"/>
      <c r="O932" s="212"/>
      <c r="P932" s="4"/>
      <c r="Q932" s="4"/>
      <c r="R932" s="4"/>
      <c r="S932" s="63"/>
    </row>
    <row r="933" spans="1:19" x14ac:dyDescent="0.25">
      <c r="A933" s="7"/>
      <c r="B933" s="1"/>
      <c r="C933" s="1"/>
      <c r="D933" s="1"/>
      <c r="E933" s="1"/>
      <c r="F933" s="2"/>
      <c r="G933" s="1"/>
      <c r="H933" s="3"/>
      <c r="I933" s="111"/>
      <c r="J933" s="1"/>
      <c r="K933" s="4"/>
      <c r="L933" s="1"/>
      <c r="M933" s="1"/>
      <c r="N933" s="211"/>
      <c r="O933" s="212"/>
      <c r="P933" s="4"/>
      <c r="Q933" s="4"/>
      <c r="R933" s="4"/>
      <c r="S933" s="1"/>
    </row>
    <row r="934" spans="1:19" x14ac:dyDescent="0.25">
      <c r="A934" s="7"/>
      <c r="B934" s="1"/>
      <c r="C934" s="1"/>
      <c r="D934" s="1"/>
      <c r="E934" s="1"/>
      <c r="F934" s="2"/>
      <c r="G934" s="1"/>
      <c r="H934" s="3"/>
      <c r="I934" s="111"/>
      <c r="J934" s="1"/>
      <c r="K934" s="4"/>
      <c r="L934" s="1"/>
      <c r="M934" s="1"/>
      <c r="N934" s="211"/>
      <c r="O934" s="212"/>
      <c r="P934" s="4"/>
      <c r="Q934" s="4"/>
      <c r="R934" s="4"/>
      <c r="S934" s="1"/>
    </row>
    <row r="935" spans="1:19" x14ac:dyDescent="0.25">
      <c r="A935" s="7"/>
      <c r="B935" s="1"/>
      <c r="C935" s="1"/>
      <c r="D935" s="1"/>
      <c r="E935" s="1"/>
      <c r="F935" s="2"/>
      <c r="G935" s="1"/>
      <c r="H935" s="3"/>
      <c r="I935" s="111"/>
      <c r="J935" s="1"/>
      <c r="K935" s="4"/>
      <c r="L935" s="1"/>
      <c r="M935" s="1"/>
      <c r="N935" s="211"/>
      <c r="O935" s="212"/>
      <c r="P935" s="4"/>
      <c r="Q935" s="4"/>
      <c r="R935" s="4"/>
      <c r="S935" s="1"/>
    </row>
    <row r="936" spans="1:19" x14ac:dyDescent="0.25">
      <c r="A936" s="7"/>
      <c r="B936" s="1"/>
      <c r="C936" s="1"/>
      <c r="D936" s="1"/>
      <c r="E936" s="1"/>
      <c r="F936" s="2"/>
      <c r="G936" s="1"/>
      <c r="H936" s="3"/>
      <c r="I936" s="111"/>
      <c r="J936" s="1"/>
      <c r="K936" s="4"/>
      <c r="L936" s="1"/>
      <c r="M936" s="1"/>
      <c r="N936" s="211"/>
      <c r="O936" s="212"/>
      <c r="P936" s="4"/>
      <c r="Q936" s="4"/>
      <c r="R936" s="4"/>
      <c r="S936" s="1"/>
    </row>
    <row r="937" spans="1:19" x14ac:dyDescent="0.25">
      <c r="A937" s="7"/>
      <c r="B937" s="1"/>
      <c r="C937" s="1"/>
      <c r="D937" s="1"/>
      <c r="E937" s="1"/>
      <c r="F937" s="2"/>
      <c r="G937" s="1"/>
      <c r="H937" s="3"/>
      <c r="I937" s="111"/>
      <c r="J937" s="1"/>
      <c r="K937" s="4"/>
      <c r="L937" s="1"/>
      <c r="M937" s="1"/>
      <c r="N937" s="211"/>
      <c r="O937" s="212"/>
      <c r="P937" s="4"/>
      <c r="Q937" s="4"/>
      <c r="R937" s="4"/>
      <c r="S937" s="1"/>
    </row>
    <row r="938" spans="1:19" x14ac:dyDescent="0.25">
      <c r="A938" s="7"/>
      <c r="B938" s="1"/>
      <c r="C938" s="1"/>
      <c r="D938" s="1"/>
      <c r="E938" s="1"/>
      <c r="F938" s="2"/>
      <c r="G938" s="1"/>
      <c r="H938" s="3"/>
      <c r="I938" s="111"/>
      <c r="J938" s="1"/>
      <c r="K938" s="4"/>
      <c r="L938" s="1"/>
      <c r="M938" s="1"/>
      <c r="N938" s="211"/>
      <c r="O938" s="212"/>
      <c r="P938" s="4"/>
      <c r="Q938" s="4"/>
      <c r="R938" s="4"/>
      <c r="S938" s="1"/>
    </row>
    <row r="939" spans="1:19" x14ac:dyDescent="0.25">
      <c r="A939" s="7"/>
      <c r="B939" s="1"/>
      <c r="C939" s="1"/>
      <c r="D939" s="1"/>
      <c r="E939" s="1"/>
      <c r="F939" s="2"/>
      <c r="G939" s="1"/>
      <c r="H939" s="3"/>
      <c r="I939" s="111"/>
      <c r="J939" s="1"/>
      <c r="K939" s="4"/>
      <c r="L939" s="1"/>
      <c r="M939" s="1"/>
      <c r="N939" s="211"/>
      <c r="O939" s="212"/>
      <c r="P939" s="4"/>
      <c r="Q939" s="4"/>
      <c r="R939" s="4"/>
      <c r="S939" s="1"/>
    </row>
    <row r="940" spans="1:19" x14ac:dyDescent="0.25">
      <c r="A940" s="7"/>
      <c r="B940" s="1"/>
      <c r="C940" s="1"/>
      <c r="D940" s="1"/>
      <c r="E940" s="1"/>
      <c r="F940" s="2"/>
      <c r="G940" s="1"/>
      <c r="H940" s="3"/>
      <c r="I940" s="111"/>
      <c r="J940" s="1"/>
      <c r="K940" s="4"/>
      <c r="L940" s="1"/>
      <c r="M940" s="1"/>
      <c r="N940" s="211"/>
      <c r="O940" s="212"/>
      <c r="P940" s="4"/>
      <c r="Q940" s="4"/>
      <c r="R940" s="4"/>
      <c r="S940" s="1"/>
    </row>
    <row r="941" spans="1:19" x14ac:dyDescent="0.25">
      <c r="A941" s="7"/>
      <c r="B941" s="1"/>
      <c r="C941" s="1"/>
      <c r="D941" s="1"/>
      <c r="E941" s="1"/>
      <c r="F941" s="2"/>
      <c r="G941" s="1"/>
      <c r="H941" s="3"/>
      <c r="I941" s="111"/>
      <c r="J941" s="1"/>
      <c r="K941" s="4"/>
      <c r="L941" s="1"/>
      <c r="M941" s="1"/>
      <c r="N941" s="211"/>
      <c r="O941" s="212"/>
      <c r="P941" s="4"/>
      <c r="Q941" s="4"/>
      <c r="R941" s="4"/>
      <c r="S941" s="1"/>
    </row>
    <row r="942" spans="1:19" x14ac:dyDescent="0.25">
      <c r="A942" s="7"/>
      <c r="B942" s="1"/>
      <c r="C942" s="1"/>
      <c r="D942" s="1"/>
      <c r="E942" s="1"/>
      <c r="F942" s="2"/>
      <c r="G942" s="1"/>
      <c r="H942" s="3"/>
      <c r="I942" s="111"/>
      <c r="J942" s="1"/>
      <c r="K942" s="4"/>
      <c r="L942" s="1"/>
      <c r="M942" s="1"/>
      <c r="N942" s="211"/>
      <c r="O942" s="212"/>
      <c r="P942" s="4"/>
      <c r="Q942" s="4"/>
      <c r="R942" s="4"/>
      <c r="S942" s="1"/>
    </row>
    <row r="943" spans="1:19" x14ac:dyDescent="0.25">
      <c r="A943" s="1"/>
      <c r="B943" s="1"/>
      <c r="C943" s="1" t="s">
        <v>30</v>
      </c>
      <c r="D943" s="2"/>
      <c r="E943" s="1"/>
      <c r="F943" s="2"/>
      <c r="G943" s="1"/>
      <c r="H943" s="3"/>
      <c r="I943" s="111"/>
      <c r="J943" s="1"/>
      <c r="K943" s="4"/>
      <c r="L943" s="1"/>
      <c r="M943" s="1"/>
      <c r="N943" s="211"/>
      <c r="O943" s="212"/>
      <c r="P943" s="4"/>
      <c r="Q943" s="4"/>
      <c r="R943" s="4"/>
      <c r="S943" s="1"/>
    </row>
    <row r="944" spans="1:19" x14ac:dyDescent="0.25">
      <c r="A944" s="1"/>
      <c r="B944" s="1"/>
      <c r="C944" s="1"/>
      <c r="D944" s="2"/>
      <c r="E944" s="1"/>
      <c r="F944" s="2"/>
      <c r="G944" s="1"/>
      <c r="H944" s="3"/>
      <c r="I944" s="111"/>
      <c r="J944" s="1"/>
      <c r="K944" s="4"/>
      <c r="L944" s="1"/>
      <c r="M944" s="1"/>
      <c r="N944" s="211"/>
      <c r="O944" s="212"/>
      <c r="P944" s="4"/>
      <c r="Q944" s="4"/>
      <c r="R944" s="4"/>
      <c r="S944" s="1"/>
    </row>
    <row r="945" spans="1:19" x14ac:dyDescent="0.25">
      <c r="A945" s="1"/>
      <c r="B945" s="1"/>
      <c r="C945" s="1"/>
      <c r="D945" s="2"/>
      <c r="E945" s="1"/>
      <c r="F945" s="2"/>
      <c r="G945" s="1"/>
      <c r="H945" s="3"/>
      <c r="I945" s="111"/>
      <c r="J945" s="1"/>
      <c r="K945" s="4"/>
      <c r="L945" s="1"/>
      <c r="M945" s="1"/>
      <c r="N945" s="211"/>
      <c r="O945" s="212"/>
      <c r="P945" s="4"/>
      <c r="Q945" s="4"/>
      <c r="R945" s="4"/>
      <c r="S945" s="1"/>
    </row>
    <row r="946" spans="1:19" x14ac:dyDescent="0.25">
      <c r="A946" s="1"/>
      <c r="B946" s="1"/>
      <c r="C946" s="1"/>
      <c r="D946" s="2"/>
      <c r="E946" s="1"/>
      <c r="F946" s="2"/>
      <c r="G946" s="1"/>
      <c r="H946" s="3"/>
      <c r="I946" s="111"/>
      <c r="J946" s="1"/>
      <c r="K946" s="4"/>
      <c r="L946" s="1"/>
      <c r="M946" s="1"/>
      <c r="N946" s="211"/>
      <c r="O946" s="212"/>
      <c r="P946" s="4"/>
      <c r="Q946" s="4"/>
      <c r="R946" s="4"/>
      <c r="S946" s="1"/>
    </row>
    <row r="947" spans="1:19" x14ac:dyDescent="0.25">
      <c r="A947" s="1"/>
      <c r="B947" s="1"/>
      <c r="C947" s="1"/>
      <c r="D947" s="2"/>
      <c r="E947" s="1"/>
      <c r="F947" s="2"/>
      <c r="G947" s="1"/>
      <c r="H947" s="3"/>
      <c r="I947" s="111"/>
      <c r="J947" s="1"/>
      <c r="K947" s="4"/>
      <c r="L947" s="1"/>
      <c r="M947" s="1"/>
      <c r="N947" s="211"/>
      <c r="O947" s="212"/>
      <c r="P947" s="4"/>
      <c r="Q947" s="4"/>
      <c r="R947" s="4"/>
      <c r="S947" s="1"/>
    </row>
    <row r="948" spans="1:19" x14ac:dyDescent="0.25">
      <c r="A948" s="1"/>
      <c r="B948" s="413" t="s">
        <v>0</v>
      </c>
      <c r="C948" s="413"/>
      <c r="D948" s="413"/>
      <c r="E948" s="380" t="s">
        <v>61</v>
      </c>
      <c r="F948" s="380"/>
      <c r="G948" s="380"/>
      <c r="H948" s="380"/>
      <c r="I948" s="380"/>
      <c r="J948" s="380"/>
      <c r="K948" s="5"/>
      <c r="L948" s="6"/>
      <c r="M948" s="6"/>
      <c r="N948" s="213"/>
      <c r="O948" s="212"/>
      <c r="P948" s="4"/>
      <c r="Q948" s="4"/>
      <c r="R948" s="4"/>
      <c r="S948" s="1"/>
    </row>
    <row r="949" spans="1:19" x14ac:dyDescent="0.25">
      <c r="A949" s="1"/>
      <c r="C949" s="214"/>
      <c r="D949" s="214" t="s">
        <v>1</v>
      </c>
      <c r="E949" s="414" t="s">
        <v>223</v>
      </c>
      <c r="F949" s="414"/>
      <c r="G949" s="414"/>
      <c r="H949" s="414"/>
      <c r="I949" s="414"/>
      <c r="J949" s="414"/>
      <c r="K949" s="5"/>
      <c r="L949" s="6"/>
      <c r="M949" s="6"/>
      <c r="N949" s="213"/>
      <c r="O949" s="212"/>
      <c r="P949" s="4"/>
      <c r="Q949" s="4"/>
      <c r="R949" s="4"/>
      <c r="S949" s="1"/>
    </row>
    <row r="950" spans="1:19" x14ac:dyDescent="0.25">
      <c r="A950" s="7"/>
      <c r="C950" s="118"/>
      <c r="D950" s="118" t="s">
        <v>2</v>
      </c>
      <c r="E950" s="415" t="s">
        <v>284</v>
      </c>
      <c r="F950" s="415"/>
      <c r="G950" s="8"/>
      <c r="H950" s="9"/>
      <c r="I950" s="215"/>
      <c r="J950" s="11"/>
      <c r="K950" s="4"/>
      <c r="L950" s="6"/>
      <c r="M950" s="6"/>
      <c r="N950" s="213"/>
      <c r="O950" s="212"/>
      <c r="P950" s="4"/>
      <c r="Q950" s="4"/>
      <c r="R950" s="4"/>
      <c r="S950" s="1"/>
    </row>
    <row r="951" spans="1:19" ht="15.75" thickBot="1" x14ac:dyDescent="0.3">
      <c r="A951" s="7"/>
      <c r="B951" s="68"/>
      <c r="C951" s="68"/>
      <c r="D951" s="68"/>
      <c r="E951" s="171"/>
      <c r="F951" s="171"/>
      <c r="G951" s="13"/>
      <c r="H951" s="14"/>
      <c r="I951" s="248"/>
      <c r="J951" s="16"/>
      <c r="K951" s="4"/>
      <c r="L951" s="6"/>
      <c r="M951" s="6"/>
      <c r="N951" s="213"/>
      <c r="O951" s="212"/>
      <c r="P951" s="4"/>
      <c r="Q951" s="4"/>
      <c r="R951" s="4"/>
      <c r="S951" s="1"/>
    </row>
    <row r="952" spans="1:19" x14ac:dyDescent="0.25">
      <c r="A952" s="5"/>
      <c r="B952" s="416" t="s">
        <v>186</v>
      </c>
      <c r="C952" s="400" t="s">
        <v>4</v>
      </c>
      <c r="D952" s="402"/>
      <c r="E952" s="418" t="s">
        <v>187</v>
      </c>
      <c r="F952" s="418" t="s">
        <v>188</v>
      </c>
      <c r="G952" s="418" t="s">
        <v>5</v>
      </c>
      <c r="H952" s="419" t="s">
        <v>63</v>
      </c>
      <c r="I952" s="400" t="s">
        <v>6</v>
      </c>
      <c r="J952" s="401"/>
      <c r="K952" s="401"/>
      <c r="L952" s="401"/>
      <c r="M952" s="402"/>
      <c r="N952" s="403" t="s">
        <v>7</v>
      </c>
      <c r="O952" s="404"/>
      <c r="P952" s="403" t="s">
        <v>8</v>
      </c>
      <c r="Q952" s="404"/>
      <c r="R952" s="403" t="s">
        <v>9</v>
      </c>
      <c r="S952" s="405"/>
    </row>
    <row r="953" spans="1:19" x14ac:dyDescent="0.25">
      <c r="A953" s="5"/>
      <c r="B953" s="417"/>
      <c r="C953" s="378" t="s">
        <v>10</v>
      </c>
      <c r="D953" s="378" t="s">
        <v>11</v>
      </c>
      <c r="E953" s="408"/>
      <c r="F953" s="408"/>
      <c r="G953" s="408"/>
      <c r="H953" s="420"/>
      <c r="I953" s="409" t="s">
        <v>12</v>
      </c>
      <c r="J953" s="410"/>
      <c r="K953" s="409" t="s">
        <v>13</v>
      </c>
      <c r="L953" s="411"/>
      <c r="M953" s="410"/>
      <c r="N953" s="406" t="s">
        <v>14</v>
      </c>
      <c r="O953" s="412"/>
      <c r="P953" s="406" t="s">
        <v>14</v>
      </c>
      <c r="Q953" s="412"/>
      <c r="R953" s="406"/>
      <c r="S953" s="407"/>
    </row>
    <row r="954" spans="1:19" ht="23.25" thickBot="1" x14ac:dyDescent="0.3">
      <c r="A954" s="18"/>
      <c r="B954" s="417"/>
      <c r="C954" s="408"/>
      <c r="D954" s="408"/>
      <c r="E954" s="408"/>
      <c r="F954" s="408"/>
      <c r="G954" s="408"/>
      <c r="H954" s="420"/>
      <c r="I954" s="43" t="s">
        <v>15</v>
      </c>
      <c r="J954" s="20" t="s">
        <v>16</v>
      </c>
      <c r="K954" s="20" t="s">
        <v>189</v>
      </c>
      <c r="L954" s="20" t="s">
        <v>15</v>
      </c>
      <c r="M954" s="225" t="s">
        <v>17</v>
      </c>
      <c r="N954" s="226" t="s">
        <v>18</v>
      </c>
      <c r="O954" s="20" t="s">
        <v>17</v>
      </c>
      <c r="P954" s="20" t="s">
        <v>19</v>
      </c>
      <c r="Q954" s="20" t="s">
        <v>17</v>
      </c>
      <c r="R954" s="227" t="s">
        <v>20</v>
      </c>
      <c r="S954" s="228" t="s">
        <v>21</v>
      </c>
    </row>
    <row r="955" spans="1:19" ht="90" x14ac:dyDescent="0.25">
      <c r="A955" s="18"/>
      <c r="B955" s="251">
        <v>169951001</v>
      </c>
      <c r="C955" s="151">
        <v>408001</v>
      </c>
      <c r="D955" s="151" t="s">
        <v>224</v>
      </c>
      <c r="E955" s="151" t="s">
        <v>118</v>
      </c>
      <c r="F955" s="151" t="s">
        <v>23</v>
      </c>
      <c r="G955" s="151" t="s">
        <v>225</v>
      </c>
      <c r="H955" s="22">
        <v>200000</v>
      </c>
      <c r="I955" s="22">
        <v>0</v>
      </c>
      <c r="J955" s="232">
        <v>200000</v>
      </c>
      <c r="K955" s="151" t="s">
        <v>23</v>
      </c>
      <c r="L955" s="151">
        <v>0</v>
      </c>
      <c r="M955" s="277">
        <v>0</v>
      </c>
      <c r="N955" s="252">
        <f>I955*100/H955</f>
        <v>0</v>
      </c>
      <c r="O955" s="151">
        <f>J955*100/H955</f>
        <v>100</v>
      </c>
      <c r="P955" s="151">
        <f>I955*100/H955</f>
        <v>0</v>
      </c>
      <c r="Q955" s="151">
        <f>J955*100/H955</f>
        <v>100</v>
      </c>
      <c r="R955" s="151"/>
      <c r="S955" s="254" t="s">
        <v>24</v>
      </c>
    </row>
    <row r="956" spans="1:19" ht="45" x14ac:dyDescent="0.25">
      <c r="A956" s="18"/>
      <c r="B956" s="255">
        <v>169951004</v>
      </c>
      <c r="C956" s="134">
        <v>408002</v>
      </c>
      <c r="D956" s="134" t="s">
        <v>226</v>
      </c>
      <c r="E956" s="134" t="s">
        <v>118</v>
      </c>
      <c r="F956" s="134" t="s">
        <v>23</v>
      </c>
      <c r="G956" s="134" t="s">
        <v>227</v>
      </c>
      <c r="H956" s="26">
        <v>14880</v>
      </c>
      <c r="I956" s="26">
        <v>0</v>
      </c>
      <c r="J956" s="26">
        <v>14880</v>
      </c>
      <c r="K956" s="134" t="s">
        <v>23</v>
      </c>
      <c r="L956" s="134">
        <v>0</v>
      </c>
      <c r="M956" s="278">
        <v>0</v>
      </c>
      <c r="N956" s="203">
        <f>I956*100/H956</f>
        <v>0</v>
      </c>
      <c r="O956" s="134">
        <f>J956*100/H956</f>
        <v>100</v>
      </c>
      <c r="P956" s="134">
        <f>I956*100/H956</f>
        <v>0</v>
      </c>
      <c r="Q956" s="134">
        <f>J956*100/H956</f>
        <v>100</v>
      </c>
      <c r="R956" s="134"/>
      <c r="S956" s="204" t="s">
        <v>24</v>
      </c>
    </row>
    <row r="957" spans="1:19" ht="45" x14ac:dyDescent="0.25">
      <c r="A957" s="18"/>
      <c r="B957" s="255">
        <v>169951008</v>
      </c>
      <c r="C957" s="134">
        <v>408003</v>
      </c>
      <c r="D957" s="134" t="s">
        <v>228</v>
      </c>
      <c r="E957" s="134" t="s">
        <v>229</v>
      </c>
      <c r="F957" s="134" t="s">
        <v>23</v>
      </c>
      <c r="G957" s="134" t="s">
        <v>230</v>
      </c>
      <c r="H957" s="26">
        <v>95064.27</v>
      </c>
      <c r="I957" s="26">
        <v>0</v>
      </c>
      <c r="J957" s="26">
        <v>95064.27</v>
      </c>
      <c r="K957" s="134" t="s">
        <v>23</v>
      </c>
      <c r="L957" s="134">
        <v>0</v>
      </c>
      <c r="M957" s="278">
        <v>0</v>
      </c>
      <c r="N957" s="203">
        <f>I957*100/H957</f>
        <v>0</v>
      </c>
      <c r="O957" s="134">
        <f>J957*100/H957</f>
        <v>100</v>
      </c>
      <c r="P957" s="134">
        <f>I957*100/H957</f>
        <v>0</v>
      </c>
      <c r="Q957" s="134">
        <f>J957*100/H957</f>
        <v>100</v>
      </c>
      <c r="R957" s="134"/>
      <c r="S957" s="204" t="s">
        <v>24</v>
      </c>
    </row>
    <row r="958" spans="1:19" ht="56.25" x14ac:dyDescent="0.25">
      <c r="A958" s="18"/>
      <c r="B958" s="255">
        <v>169951012</v>
      </c>
      <c r="C958" s="134">
        <v>408004</v>
      </c>
      <c r="D958" s="134" t="s">
        <v>231</v>
      </c>
      <c r="E958" s="134" t="s">
        <v>103</v>
      </c>
      <c r="F958" s="134" t="s">
        <v>23</v>
      </c>
      <c r="G958" s="134">
        <v>182.4</v>
      </c>
      <c r="H958" s="26">
        <v>57354.239999999998</v>
      </c>
      <c r="I958" s="26">
        <v>0</v>
      </c>
      <c r="J958" s="26">
        <v>57354.239999999998</v>
      </c>
      <c r="K958" s="134" t="s">
        <v>23</v>
      </c>
      <c r="L958" s="134">
        <v>0</v>
      </c>
      <c r="M958" s="278">
        <v>0</v>
      </c>
      <c r="N958" s="203">
        <f>I958*100/H958</f>
        <v>0</v>
      </c>
      <c r="O958" s="134">
        <f>J958*100/H958</f>
        <v>100</v>
      </c>
      <c r="P958" s="134">
        <f>I958*100/H958</f>
        <v>0</v>
      </c>
      <c r="Q958" s="134">
        <f>J958*100/H958</f>
        <v>100</v>
      </c>
      <c r="R958" s="134"/>
      <c r="S958" s="204" t="s">
        <v>24</v>
      </c>
    </row>
    <row r="959" spans="1:19" ht="68.25" thickBot="1" x14ac:dyDescent="0.3">
      <c r="A959" s="18"/>
      <c r="B959" s="257">
        <v>169951009</v>
      </c>
      <c r="C959" s="140">
        <v>408005</v>
      </c>
      <c r="D959" s="140" t="s">
        <v>232</v>
      </c>
      <c r="E959" s="140" t="s">
        <v>125</v>
      </c>
      <c r="F959" s="140" t="s">
        <v>126</v>
      </c>
      <c r="G959" s="140" t="s">
        <v>233</v>
      </c>
      <c r="H959" s="30">
        <v>620000</v>
      </c>
      <c r="I959" s="30">
        <v>0</v>
      </c>
      <c r="J959" s="241">
        <f>186000+211815.33+222184.67</f>
        <v>620000</v>
      </c>
      <c r="K959" s="140" t="s">
        <v>23</v>
      </c>
      <c r="L959" s="140">
        <v>0</v>
      </c>
      <c r="M959" s="279">
        <v>0</v>
      </c>
      <c r="N959" s="258">
        <f>I959*100/H959</f>
        <v>0</v>
      </c>
      <c r="O959" s="258">
        <f>J959*100/H959</f>
        <v>100</v>
      </c>
      <c r="P959" s="258">
        <f>I959*100/H959</f>
        <v>0</v>
      </c>
      <c r="Q959" s="258">
        <f>J959*100/H959</f>
        <v>100</v>
      </c>
      <c r="R959" s="140"/>
      <c r="S959" s="260" t="s">
        <v>24</v>
      </c>
    </row>
    <row r="960" spans="1:19" x14ac:dyDescent="0.25">
      <c r="A960" s="18"/>
      <c r="B960" s="144"/>
      <c r="C960" s="144"/>
      <c r="D960" s="144"/>
      <c r="E960" s="144"/>
      <c r="F960" s="144"/>
      <c r="G960" s="144"/>
      <c r="H960" s="52"/>
      <c r="I960" s="52"/>
      <c r="J960" s="52"/>
      <c r="K960" s="144"/>
      <c r="L960" s="144"/>
      <c r="M960" s="280"/>
      <c r="N960" s="261"/>
      <c r="O960" s="144"/>
      <c r="P960" s="144"/>
      <c r="Q960" s="144"/>
      <c r="R960" s="144"/>
      <c r="S960" s="144"/>
    </row>
    <row r="961" spans="1:19" x14ac:dyDescent="0.25">
      <c r="A961" s="36"/>
      <c r="B961" s="37"/>
      <c r="C961" s="37"/>
      <c r="D961" s="37"/>
      <c r="E961" s="38"/>
      <c r="F961" s="38"/>
      <c r="G961" s="281"/>
      <c r="H961" s="39"/>
      <c r="I961" s="148"/>
      <c r="J961" s="39"/>
      <c r="K961" s="41"/>
      <c r="L961" s="282"/>
      <c r="M961" s="283"/>
      <c r="N961" s="244"/>
      <c r="O961" s="38"/>
      <c r="P961" s="38"/>
      <c r="Q961" s="38"/>
      <c r="R961" s="38"/>
      <c r="S961" s="38"/>
    </row>
    <row r="962" spans="1:19" x14ac:dyDescent="0.25">
      <c r="A962" s="36"/>
      <c r="B962" s="40"/>
      <c r="C962" s="40"/>
      <c r="D962" s="40"/>
      <c r="E962" s="36"/>
      <c r="F962" s="246"/>
      <c r="G962" s="36"/>
      <c r="H962" s="263"/>
      <c r="I962" s="264"/>
      <c r="J962" s="265"/>
      <c r="K962" s="41"/>
      <c r="L962" s="266"/>
      <c r="M962" s="267"/>
      <c r="N962" s="244"/>
      <c r="O962" s="250"/>
      <c r="P962" s="38"/>
      <c r="Q962" s="38"/>
      <c r="R962" s="38"/>
      <c r="S962" s="38"/>
    </row>
    <row r="963" spans="1:19" x14ac:dyDescent="0.25">
      <c r="A963" s="7"/>
      <c r="B963" s="1"/>
      <c r="C963" s="1"/>
      <c r="D963" s="1"/>
      <c r="E963" s="1"/>
      <c r="F963" s="2"/>
      <c r="G963" s="1"/>
      <c r="H963" s="3"/>
      <c r="I963" s="111"/>
      <c r="J963" s="1"/>
      <c r="K963" s="4"/>
      <c r="L963" s="1"/>
      <c r="M963" s="1"/>
      <c r="N963" s="211"/>
      <c r="O963" s="212"/>
      <c r="P963" s="4"/>
      <c r="Q963" s="4"/>
      <c r="R963" s="4"/>
      <c r="S963" s="1"/>
    </row>
    <row r="964" spans="1:19" x14ac:dyDescent="0.25">
      <c r="A964" s="7"/>
      <c r="B964" s="1"/>
      <c r="C964" s="1"/>
      <c r="D964" s="1"/>
      <c r="E964" s="1"/>
      <c r="F964" s="2"/>
      <c r="G964" s="1"/>
      <c r="H964" s="3"/>
      <c r="I964" s="111"/>
      <c r="J964" s="1"/>
      <c r="K964" s="4"/>
      <c r="L964" s="1"/>
      <c r="M964" s="1"/>
      <c r="N964" s="211"/>
      <c r="O964" s="212"/>
      <c r="P964" s="4"/>
      <c r="Q964" s="4"/>
      <c r="R964" s="4"/>
      <c r="S964" s="1"/>
    </row>
    <row r="965" spans="1:19" x14ac:dyDescent="0.25">
      <c r="A965" s="7"/>
      <c r="B965" s="1"/>
      <c r="C965" s="1"/>
      <c r="D965" s="1"/>
      <c r="E965" s="1"/>
      <c r="F965" s="2"/>
      <c r="G965" s="1"/>
      <c r="H965" s="3"/>
      <c r="I965" s="111"/>
      <c r="J965" s="1"/>
      <c r="K965" s="4"/>
      <c r="L965" s="1"/>
      <c r="M965" s="1"/>
      <c r="N965" s="211"/>
      <c r="O965" s="212"/>
      <c r="P965" s="4"/>
      <c r="Q965" s="4"/>
      <c r="R965" s="4"/>
      <c r="S965" s="1"/>
    </row>
    <row r="966" spans="1:19" x14ac:dyDescent="0.25">
      <c r="A966" s="7"/>
      <c r="B966" s="1"/>
      <c r="C966" s="1"/>
      <c r="D966" s="1"/>
      <c r="E966" s="1"/>
      <c r="F966" s="2"/>
      <c r="G966" s="1"/>
      <c r="H966" s="3"/>
      <c r="I966" s="111"/>
      <c r="J966" s="1"/>
      <c r="K966" s="4"/>
      <c r="L966" s="1"/>
      <c r="M966" s="1"/>
      <c r="N966" s="211"/>
      <c r="O966" s="212"/>
      <c r="P966" s="4"/>
      <c r="Q966" s="4"/>
      <c r="R966" s="4"/>
      <c r="S966" s="1"/>
    </row>
    <row r="967" spans="1:19" x14ac:dyDescent="0.25">
      <c r="A967" s="7"/>
      <c r="B967" s="1"/>
      <c r="C967" s="1"/>
      <c r="D967" s="1"/>
      <c r="E967" s="1"/>
      <c r="F967" s="2"/>
      <c r="G967" s="1"/>
      <c r="H967" s="3"/>
      <c r="I967" s="111"/>
      <c r="J967" s="1"/>
      <c r="K967" s="4"/>
      <c r="L967" s="1"/>
      <c r="M967" s="1"/>
      <c r="N967" s="211"/>
      <c r="O967" s="212"/>
      <c r="P967" s="4"/>
      <c r="Q967" s="4"/>
      <c r="R967" s="4"/>
      <c r="S967" s="1"/>
    </row>
    <row r="968" spans="1:19" x14ac:dyDescent="0.25">
      <c r="A968" s="7"/>
      <c r="B968" s="1"/>
      <c r="C968" s="1"/>
      <c r="D968" s="1"/>
      <c r="E968" s="1"/>
      <c r="F968" s="2"/>
      <c r="G968" s="1"/>
      <c r="H968" s="3"/>
      <c r="I968" s="111"/>
      <c r="J968" s="1"/>
      <c r="K968" s="4"/>
      <c r="L968" s="1"/>
      <c r="M968" s="1"/>
      <c r="N968" s="211"/>
      <c r="O968" s="212"/>
      <c r="P968" s="4"/>
      <c r="Q968" s="4"/>
      <c r="R968" s="4"/>
      <c r="S968" s="1"/>
    </row>
    <row r="969" spans="1:19" x14ac:dyDescent="0.25">
      <c r="A969" s="7"/>
      <c r="B969" s="1"/>
      <c r="C969" s="1"/>
      <c r="D969" s="1"/>
      <c r="E969" s="1"/>
      <c r="F969" s="2"/>
      <c r="G969" s="1"/>
      <c r="H969" s="3"/>
      <c r="I969" s="111"/>
      <c r="J969" s="1"/>
      <c r="K969" s="4"/>
      <c r="L969" s="1"/>
      <c r="M969" s="1"/>
      <c r="N969" s="211"/>
      <c r="O969" s="212"/>
      <c r="P969" s="4"/>
      <c r="Q969" s="4"/>
      <c r="R969" s="4"/>
      <c r="S969" s="1"/>
    </row>
    <row r="970" spans="1:19" x14ac:dyDescent="0.25">
      <c r="A970" s="7"/>
      <c r="B970" s="1"/>
      <c r="C970" s="1"/>
      <c r="D970" s="1"/>
      <c r="E970" s="1"/>
      <c r="F970" s="2"/>
      <c r="G970" s="1"/>
      <c r="H970" s="3"/>
      <c r="I970" s="111"/>
      <c r="J970" s="1"/>
      <c r="K970" s="4"/>
      <c r="L970" s="1"/>
      <c r="M970" s="1"/>
      <c r="N970" s="211"/>
      <c r="O970" s="212"/>
      <c r="P970" s="4"/>
      <c r="Q970" s="4"/>
      <c r="R970" s="4"/>
      <c r="S970" s="1"/>
    </row>
    <row r="971" spans="1:19" x14ac:dyDescent="0.25">
      <c r="A971" s="7"/>
      <c r="B971" s="1"/>
      <c r="C971" s="1"/>
      <c r="D971" s="1"/>
      <c r="E971" s="1"/>
      <c r="F971" s="2"/>
      <c r="G971" s="1"/>
      <c r="H971" s="3"/>
      <c r="I971" s="111"/>
      <c r="J971" s="1"/>
      <c r="K971" s="4"/>
      <c r="L971" s="1"/>
      <c r="M971" s="1"/>
      <c r="N971" s="211"/>
      <c r="O971" s="212"/>
      <c r="P971" s="4"/>
      <c r="Q971" s="4"/>
      <c r="R971" s="4"/>
      <c r="S971" s="1"/>
    </row>
    <row r="972" spans="1:19" x14ac:dyDescent="0.25">
      <c r="A972" s="1"/>
      <c r="B972" s="1"/>
      <c r="C972" s="1" t="s">
        <v>30</v>
      </c>
      <c r="D972" s="2"/>
      <c r="E972" s="1"/>
      <c r="F972" s="2"/>
      <c r="G972" s="1"/>
      <c r="H972" s="3"/>
      <c r="I972" s="111"/>
      <c r="J972" s="1"/>
      <c r="K972" s="4"/>
      <c r="L972" s="1"/>
      <c r="M972" s="1"/>
      <c r="N972" s="211"/>
      <c r="O972" s="212"/>
      <c r="P972" s="4"/>
      <c r="Q972" s="4"/>
      <c r="R972" s="4"/>
      <c r="S972" s="1"/>
    </row>
    <row r="973" spans="1:19" x14ac:dyDescent="0.25">
      <c r="A973" s="1"/>
      <c r="B973" s="1"/>
      <c r="C973" s="1"/>
      <c r="D973" s="2"/>
      <c r="E973" s="1"/>
      <c r="F973" s="2"/>
      <c r="G973" s="1"/>
      <c r="H973" s="3"/>
      <c r="I973" s="111"/>
      <c r="J973" s="1"/>
      <c r="K973" s="4"/>
      <c r="L973" s="1"/>
      <c r="M973" s="1"/>
      <c r="N973" s="211"/>
      <c r="O973" s="212"/>
      <c r="P973" s="4"/>
      <c r="Q973" s="4"/>
      <c r="R973" s="4"/>
      <c r="S973" s="1"/>
    </row>
    <row r="974" spans="1:19" x14ac:dyDescent="0.25">
      <c r="A974" s="1"/>
      <c r="B974" s="1"/>
      <c r="C974" s="1"/>
      <c r="D974" s="2"/>
      <c r="E974" s="1"/>
      <c r="F974" s="2"/>
      <c r="G974" s="1"/>
      <c r="H974" s="3"/>
      <c r="I974" s="111"/>
      <c r="J974" s="1"/>
      <c r="K974" s="4"/>
      <c r="L974" s="1"/>
      <c r="M974" s="1"/>
      <c r="N974" s="211"/>
      <c r="O974" s="212"/>
      <c r="P974" s="4"/>
      <c r="Q974" s="4"/>
      <c r="R974" s="4"/>
      <c r="S974" s="1"/>
    </row>
    <row r="975" spans="1:19" x14ac:dyDescent="0.25">
      <c r="A975" s="1"/>
      <c r="B975" s="1"/>
      <c r="C975" s="1"/>
      <c r="D975" s="2"/>
      <c r="E975" s="1"/>
      <c r="F975" s="2"/>
      <c r="G975" s="1"/>
      <c r="H975" s="3"/>
      <c r="I975" s="111"/>
      <c r="J975" s="1"/>
      <c r="K975" s="4"/>
      <c r="L975" s="1"/>
      <c r="M975" s="1"/>
      <c r="N975" s="211"/>
      <c r="O975" s="212"/>
      <c r="P975" s="4"/>
      <c r="Q975" s="4"/>
      <c r="R975" s="4"/>
      <c r="S975" s="1"/>
    </row>
    <row r="976" spans="1:19" x14ac:dyDescent="0.25">
      <c r="A976" s="1"/>
      <c r="B976" s="1"/>
      <c r="C976" s="1"/>
      <c r="D976" s="2"/>
      <c r="E976" s="1"/>
      <c r="F976" s="2"/>
      <c r="G976" s="1"/>
      <c r="H976" s="3"/>
      <c r="I976" s="111"/>
      <c r="J976" s="1"/>
      <c r="K976" s="4"/>
      <c r="L976" s="1"/>
      <c r="M976" s="1"/>
      <c r="N976" s="211"/>
      <c r="O976" s="212"/>
      <c r="P976" s="4"/>
      <c r="Q976" s="4"/>
      <c r="R976" s="4"/>
      <c r="S976" s="1"/>
    </row>
    <row r="977" spans="1:19" x14ac:dyDescent="0.25">
      <c r="A977" s="1"/>
      <c r="B977" s="413" t="s">
        <v>0</v>
      </c>
      <c r="C977" s="413"/>
      <c r="D977" s="413"/>
      <c r="E977" s="380" t="s">
        <v>61</v>
      </c>
      <c r="F977" s="380"/>
      <c r="G977" s="380"/>
      <c r="H977" s="380"/>
      <c r="I977" s="380"/>
      <c r="J977" s="380"/>
      <c r="K977" s="5"/>
      <c r="L977" s="6"/>
      <c r="M977" s="6"/>
      <c r="N977" s="213"/>
      <c r="O977" s="212"/>
      <c r="P977" s="4"/>
      <c r="Q977" s="4"/>
      <c r="R977" s="4"/>
      <c r="S977" s="1"/>
    </row>
    <row r="978" spans="1:19" x14ac:dyDescent="0.25">
      <c r="A978" s="1"/>
      <c r="C978" s="214"/>
      <c r="D978" s="214" t="s">
        <v>1</v>
      </c>
      <c r="E978" s="414" t="s">
        <v>223</v>
      </c>
      <c r="F978" s="414"/>
      <c r="G978" s="414"/>
      <c r="H978" s="414"/>
      <c r="I978" s="414"/>
      <c r="J978" s="414"/>
      <c r="K978" s="5"/>
      <c r="L978" s="6"/>
      <c r="M978" s="6"/>
      <c r="N978" s="213"/>
      <c r="O978" s="212"/>
      <c r="P978" s="4"/>
      <c r="Q978" s="4"/>
      <c r="R978" s="4"/>
      <c r="S978" s="1"/>
    </row>
    <row r="979" spans="1:19" x14ac:dyDescent="0.25">
      <c r="A979" s="7"/>
      <c r="C979" s="118"/>
      <c r="D979" s="118" t="s">
        <v>2</v>
      </c>
      <c r="E979" s="415" t="s">
        <v>284</v>
      </c>
      <c r="F979" s="415"/>
      <c r="G979" s="8"/>
      <c r="H979" s="9"/>
      <c r="I979" s="215"/>
      <c r="J979" s="11"/>
      <c r="K979" s="4"/>
      <c r="L979" s="6"/>
      <c r="M979" s="6"/>
      <c r="N979" s="213"/>
      <c r="O979" s="212"/>
      <c r="P979" s="4"/>
      <c r="Q979" s="4"/>
      <c r="R979" s="4"/>
      <c r="S979" s="1"/>
    </row>
    <row r="980" spans="1:19" ht="15.75" thickBot="1" x14ac:dyDescent="0.3">
      <c r="A980" s="7"/>
      <c r="B980" s="68"/>
      <c r="C980" s="68"/>
      <c r="D980" s="68"/>
      <c r="E980" s="171"/>
      <c r="F980" s="171"/>
      <c r="G980" s="13"/>
      <c r="H980" s="14"/>
      <c r="I980" s="248"/>
      <c r="J980" s="16"/>
      <c r="K980" s="4"/>
      <c r="L980" s="6"/>
      <c r="M980" s="6"/>
      <c r="N980" s="213"/>
      <c r="O980" s="212"/>
      <c r="P980" s="4"/>
      <c r="Q980" s="4"/>
      <c r="R980" s="4"/>
      <c r="S980" s="1"/>
    </row>
    <row r="981" spans="1:19" x14ac:dyDescent="0.25">
      <c r="A981" s="5"/>
      <c r="B981" s="416" t="s">
        <v>186</v>
      </c>
      <c r="C981" s="400" t="s">
        <v>4</v>
      </c>
      <c r="D981" s="402"/>
      <c r="E981" s="418" t="s">
        <v>187</v>
      </c>
      <c r="F981" s="418" t="s">
        <v>188</v>
      </c>
      <c r="G981" s="418" t="s">
        <v>5</v>
      </c>
      <c r="H981" s="419" t="s">
        <v>63</v>
      </c>
      <c r="I981" s="400" t="s">
        <v>6</v>
      </c>
      <c r="J981" s="401"/>
      <c r="K981" s="401"/>
      <c r="L981" s="401"/>
      <c r="M981" s="402"/>
      <c r="N981" s="403" t="s">
        <v>7</v>
      </c>
      <c r="O981" s="404"/>
      <c r="P981" s="403" t="s">
        <v>8</v>
      </c>
      <c r="Q981" s="404"/>
      <c r="R981" s="403" t="s">
        <v>9</v>
      </c>
      <c r="S981" s="405"/>
    </row>
    <row r="982" spans="1:19" x14ac:dyDescent="0.25">
      <c r="A982" s="5"/>
      <c r="B982" s="417"/>
      <c r="C982" s="378" t="s">
        <v>10</v>
      </c>
      <c r="D982" s="378" t="s">
        <v>11</v>
      </c>
      <c r="E982" s="408"/>
      <c r="F982" s="408"/>
      <c r="G982" s="408"/>
      <c r="H982" s="420"/>
      <c r="I982" s="409" t="s">
        <v>12</v>
      </c>
      <c r="J982" s="410"/>
      <c r="K982" s="409" t="s">
        <v>13</v>
      </c>
      <c r="L982" s="411"/>
      <c r="M982" s="410"/>
      <c r="N982" s="406" t="s">
        <v>14</v>
      </c>
      <c r="O982" s="412"/>
      <c r="P982" s="406" t="s">
        <v>14</v>
      </c>
      <c r="Q982" s="412"/>
      <c r="R982" s="406"/>
      <c r="S982" s="407"/>
    </row>
    <row r="983" spans="1:19" ht="23.25" thickBot="1" x14ac:dyDescent="0.3">
      <c r="A983" s="18"/>
      <c r="B983" s="417"/>
      <c r="C983" s="408"/>
      <c r="D983" s="408"/>
      <c r="E983" s="408"/>
      <c r="F983" s="408"/>
      <c r="G983" s="408"/>
      <c r="H983" s="420"/>
      <c r="I983" s="43" t="s">
        <v>15</v>
      </c>
      <c r="J983" s="20" t="s">
        <v>16</v>
      </c>
      <c r="K983" s="20" t="s">
        <v>189</v>
      </c>
      <c r="L983" s="20" t="s">
        <v>15</v>
      </c>
      <c r="M983" s="225" t="s">
        <v>17</v>
      </c>
      <c r="N983" s="226" t="s">
        <v>18</v>
      </c>
      <c r="O983" s="20" t="s">
        <v>17</v>
      </c>
      <c r="P983" s="20" t="s">
        <v>19</v>
      </c>
      <c r="Q983" s="20" t="s">
        <v>17</v>
      </c>
      <c r="R983" s="227" t="s">
        <v>20</v>
      </c>
      <c r="S983" s="228" t="s">
        <v>21</v>
      </c>
    </row>
    <row r="984" spans="1:19" ht="67.5" x14ac:dyDescent="0.25">
      <c r="A984" s="18"/>
      <c r="B984" s="251">
        <v>169951011</v>
      </c>
      <c r="C984" s="151">
        <v>408006</v>
      </c>
      <c r="D984" s="151" t="s">
        <v>232</v>
      </c>
      <c r="E984" s="151" t="s">
        <v>103</v>
      </c>
      <c r="F984" s="151" t="s">
        <v>234</v>
      </c>
      <c r="G984" s="151" t="s">
        <v>233</v>
      </c>
      <c r="H984" s="22">
        <v>620000</v>
      </c>
      <c r="I984" s="22">
        <v>102300.14</v>
      </c>
      <c r="J984" s="232">
        <f>180000+337699.85+102300.14</f>
        <v>619999.99</v>
      </c>
      <c r="K984" s="151" t="s">
        <v>23</v>
      </c>
      <c r="L984" s="151">
        <v>0</v>
      </c>
      <c r="M984" s="277">
        <v>0</v>
      </c>
      <c r="N984" s="252">
        <f>I984*100/H984</f>
        <v>16.500022580645162</v>
      </c>
      <c r="O984" s="252">
        <f>J984*100/H984</f>
        <v>99.999998387096781</v>
      </c>
      <c r="P984" s="151">
        <v>10</v>
      </c>
      <c r="Q984" s="151">
        <v>100</v>
      </c>
      <c r="R984" s="151"/>
      <c r="S984" s="254" t="s">
        <v>24</v>
      </c>
    </row>
    <row r="985" spans="1:19" ht="56.25" x14ac:dyDescent="0.25">
      <c r="A985" s="18"/>
      <c r="B985" s="255">
        <v>169951010</v>
      </c>
      <c r="C985" s="162">
        <v>408007</v>
      </c>
      <c r="D985" s="134" t="s">
        <v>235</v>
      </c>
      <c r="E985" s="134" t="s">
        <v>65</v>
      </c>
      <c r="F985" s="134" t="s">
        <v>236</v>
      </c>
      <c r="G985" s="134" t="s">
        <v>233</v>
      </c>
      <c r="H985" s="26">
        <v>620000</v>
      </c>
      <c r="I985" s="26">
        <v>0</v>
      </c>
      <c r="J985" s="201">
        <f>186000+434000</f>
        <v>620000</v>
      </c>
      <c r="K985" s="134" t="s">
        <v>23</v>
      </c>
      <c r="L985" s="134">
        <v>0</v>
      </c>
      <c r="M985" s="278">
        <v>0</v>
      </c>
      <c r="N985" s="203">
        <f>I985*100/H985</f>
        <v>0</v>
      </c>
      <c r="O985" s="134">
        <f>J985*100/H985</f>
        <v>100</v>
      </c>
      <c r="P985" s="134">
        <v>100</v>
      </c>
      <c r="Q985" s="134">
        <v>100</v>
      </c>
      <c r="R985" s="134"/>
      <c r="S985" s="204" t="s">
        <v>24</v>
      </c>
    </row>
    <row r="986" spans="1:19" ht="113.25" thickBot="1" x14ac:dyDescent="0.3">
      <c r="A986" s="18"/>
      <c r="B986" s="257">
        <v>169951029</v>
      </c>
      <c r="C986" s="284">
        <v>408008</v>
      </c>
      <c r="D986" s="140" t="s">
        <v>237</v>
      </c>
      <c r="E986" s="140" t="s">
        <v>238</v>
      </c>
      <c r="F986" s="140" t="s">
        <v>239</v>
      </c>
      <c r="G986" s="140" t="s">
        <v>240</v>
      </c>
      <c r="H986" s="30">
        <v>253875.05</v>
      </c>
      <c r="I986" s="30">
        <v>0</v>
      </c>
      <c r="J986" s="30">
        <f>126937.5+126937.55</f>
        <v>253875.05</v>
      </c>
      <c r="K986" s="140" t="s">
        <v>23</v>
      </c>
      <c r="L986" s="140">
        <v>0</v>
      </c>
      <c r="M986" s="279">
        <v>0</v>
      </c>
      <c r="N986" s="258">
        <v>100</v>
      </c>
      <c r="O986" s="140">
        <v>100</v>
      </c>
      <c r="P986" s="140">
        <v>100</v>
      </c>
      <c r="Q986" s="140">
        <v>100</v>
      </c>
      <c r="R986" s="140"/>
      <c r="S986" s="260" t="s">
        <v>24</v>
      </c>
    </row>
    <row r="987" spans="1:19" x14ac:dyDescent="0.25">
      <c r="A987" s="36"/>
    </row>
    <row r="988" spans="1:19" x14ac:dyDescent="0.25">
      <c r="A988" s="36"/>
      <c r="B988" s="37"/>
      <c r="C988" s="37"/>
      <c r="D988" s="37"/>
      <c r="E988" s="38"/>
      <c r="F988" s="38"/>
      <c r="G988" s="281"/>
      <c r="H988" s="39"/>
      <c r="I988" s="148"/>
      <c r="J988" s="39"/>
      <c r="K988" s="41"/>
      <c r="L988" s="282"/>
      <c r="M988" s="283"/>
      <c r="N988" s="244"/>
      <c r="O988" s="38"/>
      <c r="P988" s="38"/>
      <c r="Q988" s="38"/>
      <c r="R988" s="38"/>
      <c r="S988" s="38"/>
    </row>
    <row r="989" spans="1:19" x14ac:dyDescent="0.25">
      <c r="A989" s="36"/>
      <c r="B989" s="38"/>
      <c r="C989" s="38"/>
      <c r="D989" s="38"/>
      <c r="E989" s="38"/>
      <c r="F989" s="38"/>
      <c r="G989" s="18"/>
      <c r="H989" s="285"/>
      <c r="I989" s="286"/>
      <c r="J989" s="285"/>
      <c r="K989" s="41"/>
      <c r="L989" s="282"/>
      <c r="M989" s="283"/>
      <c r="N989" s="244"/>
      <c r="O989" s="38"/>
      <c r="P989" s="38"/>
      <c r="Q989" s="38"/>
      <c r="R989" s="38"/>
      <c r="S989" s="38"/>
    </row>
    <row r="990" spans="1:19" x14ac:dyDescent="0.25">
      <c r="A990" s="36"/>
      <c r="B990" s="40"/>
      <c r="C990" s="40"/>
      <c r="D990" s="40"/>
      <c r="E990" s="36"/>
      <c r="F990" s="246"/>
      <c r="G990" s="36"/>
      <c r="H990" s="263"/>
      <c r="I990" s="264"/>
      <c r="J990" s="265"/>
      <c r="K990" s="41"/>
      <c r="L990" s="266"/>
      <c r="M990" s="267"/>
      <c r="N990" s="244"/>
      <c r="O990" s="250"/>
      <c r="P990" s="38"/>
      <c r="Q990" s="38"/>
      <c r="R990" s="38"/>
      <c r="S990" s="38"/>
    </row>
    <row r="991" spans="1:19" x14ac:dyDescent="0.25">
      <c r="A991" s="7"/>
      <c r="B991" s="1"/>
      <c r="C991" s="1"/>
      <c r="D991" s="1"/>
      <c r="E991" s="1"/>
      <c r="F991" s="2"/>
      <c r="G991" s="1"/>
      <c r="H991" s="3"/>
      <c r="I991" s="111"/>
      <c r="J991" s="1"/>
      <c r="K991" s="4"/>
      <c r="L991" s="1"/>
      <c r="M991" s="1"/>
      <c r="N991" s="211"/>
      <c r="O991" s="212"/>
      <c r="P991" s="4"/>
      <c r="Q991" s="4"/>
      <c r="R991" s="4"/>
      <c r="S991" s="1"/>
    </row>
    <row r="992" spans="1:19" x14ac:dyDescent="0.25">
      <c r="A992" s="7"/>
      <c r="B992" s="1"/>
      <c r="C992" s="1"/>
      <c r="D992" s="1"/>
      <c r="E992" s="1"/>
      <c r="F992" s="2"/>
      <c r="G992" s="1"/>
      <c r="H992" s="3"/>
      <c r="I992" s="111"/>
      <c r="J992" s="1"/>
      <c r="K992" s="4"/>
      <c r="L992" s="1"/>
      <c r="M992" s="1"/>
      <c r="N992" s="211"/>
      <c r="O992" s="212"/>
      <c r="P992" s="4"/>
      <c r="Q992" s="4"/>
      <c r="R992" s="4"/>
      <c r="S992" s="1"/>
    </row>
    <row r="993" spans="1:19" x14ac:dyDescent="0.25">
      <c r="A993" s="7"/>
      <c r="B993" s="1"/>
      <c r="C993" s="1"/>
      <c r="D993" s="1"/>
      <c r="E993" s="1"/>
      <c r="F993" s="2"/>
      <c r="G993" s="1"/>
      <c r="H993" s="3"/>
      <c r="I993" s="111"/>
      <c r="J993" s="1"/>
      <c r="K993" s="4"/>
      <c r="L993" s="1"/>
      <c r="M993" s="1"/>
      <c r="N993" s="211"/>
      <c r="O993" s="212"/>
      <c r="P993" s="4"/>
      <c r="Q993" s="4"/>
      <c r="R993" s="4"/>
      <c r="S993" s="1"/>
    </row>
    <row r="994" spans="1:19" x14ac:dyDescent="0.25">
      <c r="A994" s="7"/>
      <c r="B994" s="1"/>
      <c r="C994" s="1"/>
      <c r="D994" s="1"/>
      <c r="E994" s="1"/>
      <c r="F994" s="2"/>
      <c r="G994" s="1"/>
      <c r="H994" s="3"/>
      <c r="I994" s="111"/>
      <c r="J994" s="1"/>
      <c r="K994" s="4"/>
      <c r="L994" s="1"/>
      <c r="M994" s="1"/>
      <c r="N994" s="211"/>
      <c r="O994" s="212"/>
      <c r="P994" s="4"/>
      <c r="Q994" s="4"/>
      <c r="R994" s="4"/>
      <c r="S994" s="1"/>
    </row>
    <row r="995" spans="1:19" x14ac:dyDescent="0.25">
      <c r="A995" s="7"/>
      <c r="B995" s="1"/>
      <c r="C995" s="1"/>
      <c r="D995" s="1"/>
      <c r="E995" s="1"/>
      <c r="F995" s="2"/>
      <c r="G995" s="1"/>
      <c r="H995" s="3"/>
      <c r="I995" s="111"/>
      <c r="J995" s="1"/>
      <c r="K995" s="4"/>
      <c r="L995" s="1"/>
      <c r="M995" s="1"/>
      <c r="N995" s="211"/>
      <c r="O995" s="212"/>
      <c r="P995" s="4"/>
      <c r="Q995" s="4"/>
      <c r="R995" s="4"/>
      <c r="S995" s="1"/>
    </row>
    <row r="996" spans="1:19" x14ac:dyDescent="0.25">
      <c r="A996" s="7"/>
      <c r="B996" s="1"/>
      <c r="C996" s="1"/>
      <c r="D996" s="1"/>
      <c r="E996" s="1"/>
      <c r="F996" s="2"/>
      <c r="G996" s="1"/>
      <c r="H996" s="3"/>
      <c r="I996" s="111"/>
      <c r="J996" s="1"/>
      <c r="K996" s="4"/>
      <c r="L996" s="1"/>
      <c r="M996" s="1"/>
      <c r="N996" s="211"/>
      <c r="O996" s="212"/>
      <c r="P996" s="4"/>
      <c r="Q996" s="4"/>
      <c r="R996" s="4"/>
      <c r="S996" s="1"/>
    </row>
    <row r="997" spans="1:19" x14ac:dyDescent="0.25">
      <c r="A997" s="7"/>
      <c r="B997" s="1"/>
      <c r="C997" s="1"/>
      <c r="D997" s="1"/>
      <c r="E997" s="1"/>
      <c r="F997" s="2"/>
      <c r="G997" s="1"/>
      <c r="H997" s="3"/>
      <c r="I997" s="111"/>
      <c r="J997" s="1"/>
      <c r="K997" s="4"/>
      <c r="L997" s="1"/>
      <c r="M997" s="1"/>
      <c r="N997" s="211"/>
      <c r="O997" s="212"/>
      <c r="P997" s="4"/>
      <c r="Q997" s="4"/>
      <c r="R997" s="4"/>
      <c r="S997" s="1"/>
    </row>
    <row r="998" spans="1:19" x14ac:dyDescent="0.25">
      <c r="A998" s="7"/>
      <c r="B998" s="1"/>
      <c r="C998" s="1"/>
      <c r="D998" s="1"/>
      <c r="E998" s="1"/>
      <c r="F998" s="2"/>
      <c r="G998" s="1"/>
      <c r="H998" s="3"/>
      <c r="I998" s="111"/>
      <c r="J998" s="1"/>
      <c r="K998" s="4"/>
      <c r="L998" s="1"/>
      <c r="M998" s="1"/>
      <c r="N998" s="211"/>
      <c r="O998" s="212"/>
      <c r="P998" s="4"/>
      <c r="Q998" s="4"/>
      <c r="R998" s="4"/>
      <c r="S998" s="1"/>
    </row>
    <row r="999" spans="1:19" x14ac:dyDescent="0.25">
      <c r="A999" s="7"/>
      <c r="B999" s="1"/>
      <c r="C999" s="1"/>
      <c r="D999" s="1"/>
      <c r="E999" s="1"/>
      <c r="F999" s="2"/>
      <c r="G999" s="1"/>
      <c r="H999" s="3"/>
      <c r="I999" s="111"/>
      <c r="J999" s="1"/>
      <c r="K999" s="4"/>
      <c r="L999" s="1"/>
      <c r="M999" s="1"/>
      <c r="N999" s="211"/>
      <c r="O999" s="212"/>
      <c r="P999" s="4"/>
      <c r="Q999" s="4"/>
      <c r="R999" s="4"/>
      <c r="S999" s="1"/>
    </row>
    <row r="1000" spans="1:19" x14ac:dyDescent="0.25">
      <c r="A1000" s="7"/>
      <c r="B1000" s="1"/>
      <c r="C1000" s="1"/>
      <c r="D1000" s="1"/>
      <c r="E1000" s="1"/>
      <c r="F1000" s="2"/>
      <c r="G1000" s="1"/>
      <c r="H1000" s="3"/>
      <c r="I1000" s="111"/>
      <c r="J1000" s="1"/>
      <c r="K1000" s="4"/>
      <c r="L1000" s="1"/>
      <c r="M1000" s="1"/>
      <c r="N1000" s="211"/>
      <c r="O1000" s="212"/>
      <c r="P1000" s="4"/>
      <c r="Q1000" s="4"/>
      <c r="R1000" s="4"/>
      <c r="S1000" s="1"/>
    </row>
    <row r="1001" spans="1:19" x14ac:dyDescent="0.25">
      <c r="A1001" s="7"/>
      <c r="B1001" s="1"/>
      <c r="C1001" s="1"/>
      <c r="D1001" s="1"/>
      <c r="E1001" s="1"/>
      <c r="F1001" s="2"/>
      <c r="G1001" s="1"/>
      <c r="H1001" s="3"/>
      <c r="I1001" s="111"/>
      <c r="J1001" s="1"/>
      <c r="K1001" s="4"/>
      <c r="L1001" s="1"/>
      <c r="M1001" s="1"/>
      <c r="N1001" s="211"/>
      <c r="O1001" s="212"/>
      <c r="P1001" s="4"/>
      <c r="Q1001" s="4"/>
      <c r="R1001" s="4"/>
      <c r="S1001" s="1"/>
    </row>
    <row r="1002" spans="1:19" x14ac:dyDescent="0.25">
      <c r="A1002" s="1"/>
      <c r="B1002" s="1"/>
      <c r="C1002" s="1" t="s">
        <v>30</v>
      </c>
      <c r="D1002" s="2"/>
      <c r="E1002" s="1"/>
      <c r="F1002" s="2"/>
      <c r="G1002" s="1"/>
      <c r="H1002" s="3"/>
      <c r="I1002" s="111"/>
      <c r="J1002" s="1"/>
      <c r="K1002" s="4"/>
      <c r="L1002" s="1"/>
      <c r="M1002" s="1"/>
      <c r="N1002" s="211"/>
      <c r="O1002" s="212"/>
      <c r="P1002" s="4"/>
      <c r="Q1002" s="4"/>
      <c r="R1002" s="4"/>
      <c r="S1002" s="1"/>
    </row>
    <row r="1003" spans="1:19" x14ac:dyDescent="0.25">
      <c r="A1003" s="1"/>
      <c r="B1003" s="1"/>
      <c r="C1003" s="1"/>
      <c r="D1003" s="2"/>
      <c r="E1003" s="1"/>
      <c r="F1003" s="2"/>
      <c r="G1003" s="1"/>
      <c r="H1003" s="3"/>
      <c r="I1003" s="111"/>
      <c r="J1003" s="1"/>
      <c r="K1003" s="4"/>
      <c r="L1003" s="1"/>
      <c r="M1003" s="1"/>
      <c r="N1003" s="211"/>
      <c r="O1003" s="212"/>
      <c r="P1003" s="4"/>
      <c r="Q1003" s="4"/>
      <c r="R1003" s="4"/>
      <c r="S1003" s="1"/>
    </row>
    <row r="1004" spans="1:19" x14ac:dyDescent="0.25">
      <c r="A1004" s="1"/>
      <c r="B1004" s="1"/>
      <c r="C1004" s="1"/>
      <c r="D1004" s="2"/>
      <c r="E1004" s="1"/>
      <c r="F1004" s="2"/>
      <c r="G1004" s="1"/>
      <c r="H1004" s="3"/>
      <c r="I1004" s="111"/>
      <c r="J1004" s="1"/>
      <c r="K1004" s="4"/>
      <c r="L1004" s="1"/>
      <c r="M1004" s="1"/>
      <c r="N1004" s="211"/>
      <c r="O1004" s="212"/>
      <c r="P1004" s="4"/>
      <c r="Q1004" s="4"/>
      <c r="R1004" s="4"/>
      <c r="S1004" s="1"/>
    </row>
    <row r="1005" spans="1:19" x14ac:dyDescent="0.25">
      <c r="A1005" s="1"/>
      <c r="B1005" s="1"/>
      <c r="C1005" s="1"/>
      <c r="D1005" s="2"/>
      <c r="E1005" s="1"/>
      <c r="F1005" s="2"/>
      <c r="G1005" s="1"/>
      <c r="H1005" s="3"/>
      <c r="I1005" s="111"/>
      <c r="J1005" s="1"/>
      <c r="K1005" s="4"/>
      <c r="L1005" s="1"/>
      <c r="M1005" s="1"/>
      <c r="N1005" s="211"/>
      <c r="O1005" s="212"/>
      <c r="P1005" s="4"/>
      <c r="Q1005" s="4"/>
      <c r="R1005" s="4"/>
      <c r="S1005" s="1"/>
    </row>
    <row r="1006" spans="1:19" x14ac:dyDescent="0.25">
      <c r="A1006" s="1"/>
      <c r="B1006" s="413" t="s">
        <v>0</v>
      </c>
      <c r="C1006" s="413"/>
      <c r="D1006" s="413"/>
      <c r="E1006" s="380" t="s">
        <v>61</v>
      </c>
      <c r="F1006" s="380"/>
      <c r="G1006" s="380"/>
      <c r="H1006" s="380"/>
      <c r="I1006" s="380"/>
      <c r="J1006" s="380"/>
      <c r="K1006" s="5"/>
      <c r="L1006" s="6"/>
      <c r="M1006" s="6"/>
      <c r="N1006" s="213"/>
      <c r="O1006" s="212"/>
      <c r="P1006" s="4"/>
      <c r="Q1006" s="4"/>
      <c r="R1006" s="4"/>
      <c r="S1006" s="1"/>
    </row>
    <row r="1007" spans="1:19" x14ac:dyDescent="0.25">
      <c r="A1007" s="1"/>
      <c r="C1007" s="214"/>
      <c r="D1007" s="214" t="s">
        <v>1</v>
      </c>
      <c r="E1007" s="414" t="s">
        <v>223</v>
      </c>
      <c r="F1007" s="414"/>
      <c r="G1007" s="414"/>
      <c r="H1007" s="414"/>
      <c r="I1007" s="414"/>
      <c r="J1007" s="414"/>
      <c r="K1007" s="5"/>
      <c r="L1007" s="6"/>
      <c r="M1007" s="6"/>
      <c r="N1007" s="213"/>
      <c r="O1007" s="212"/>
      <c r="P1007" s="4"/>
      <c r="Q1007" s="4"/>
      <c r="R1007" s="4"/>
      <c r="S1007" s="1"/>
    </row>
    <row r="1008" spans="1:19" x14ac:dyDescent="0.25">
      <c r="A1008" s="7"/>
      <c r="C1008" s="118"/>
      <c r="D1008" s="118" t="s">
        <v>2</v>
      </c>
      <c r="E1008" s="415" t="s">
        <v>284</v>
      </c>
      <c r="F1008" s="415"/>
      <c r="G1008" s="8"/>
      <c r="H1008" s="9"/>
      <c r="I1008" s="215"/>
      <c r="J1008" s="11"/>
      <c r="K1008" s="4"/>
      <c r="L1008" s="6"/>
      <c r="M1008" s="6"/>
      <c r="N1008" s="213"/>
      <c r="O1008" s="212"/>
      <c r="P1008" s="4"/>
      <c r="Q1008" s="4"/>
      <c r="R1008" s="4"/>
      <c r="S1008" s="1"/>
    </row>
    <row r="1009" spans="1:19" ht="15.75" thickBot="1" x14ac:dyDescent="0.3">
      <c r="A1009" s="7"/>
      <c r="B1009" s="68"/>
      <c r="C1009" s="68"/>
      <c r="D1009" s="68"/>
      <c r="E1009" s="171"/>
      <c r="F1009" s="171"/>
      <c r="G1009" s="13"/>
      <c r="H1009" s="14"/>
      <c r="I1009" s="248"/>
      <c r="J1009" s="16"/>
      <c r="K1009" s="4"/>
      <c r="L1009" s="6"/>
      <c r="M1009" s="6"/>
      <c r="N1009" s="213"/>
      <c r="O1009" s="212"/>
      <c r="P1009" s="4"/>
      <c r="Q1009" s="4"/>
      <c r="R1009" s="4"/>
      <c r="S1009" s="1"/>
    </row>
    <row r="1010" spans="1:19" x14ac:dyDescent="0.25">
      <c r="A1010" s="5"/>
      <c r="B1010" s="416" t="s">
        <v>186</v>
      </c>
      <c r="C1010" s="400" t="s">
        <v>4</v>
      </c>
      <c r="D1010" s="402"/>
      <c r="E1010" s="418" t="s">
        <v>187</v>
      </c>
      <c r="F1010" s="418" t="s">
        <v>188</v>
      </c>
      <c r="G1010" s="418" t="s">
        <v>5</v>
      </c>
      <c r="H1010" s="419" t="s">
        <v>63</v>
      </c>
      <c r="I1010" s="400" t="s">
        <v>6</v>
      </c>
      <c r="J1010" s="401"/>
      <c r="K1010" s="401"/>
      <c r="L1010" s="401"/>
      <c r="M1010" s="402"/>
      <c r="N1010" s="403" t="s">
        <v>7</v>
      </c>
      <c r="O1010" s="404"/>
      <c r="P1010" s="403" t="s">
        <v>8</v>
      </c>
      <c r="Q1010" s="404"/>
      <c r="R1010" s="403" t="s">
        <v>9</v>
      </c>
      <c r="S1010" s="405"/>
    </row>
    <row r="1011" spans="1:19" x14ac:dyDescent="0.25">
      <c r="A1011" s="5"/>
      <c r="B1011" s="417"/>
      <c r="C1011" s="378" t="s">
        <v>10</v>
      </c>
      <c r="D1011" s="378" t="s">
        <v>11</v>
      </c>
      <c r="E1011" s="408"/>
      <c r="F1011" s="408"/>
      <c r="G1011" s="408"/>
      <c r="H1011" s="420"/>
      <c r="I1011" s="409" t="s">
        <v>12</v>
      </c>
      <c r="J1011" s="410"/>
      <c r="K1011" s="409" t="s">
        <v>13</v>
      </c>
      <c r="L1011" s="411"/>
      <c r="M1011" s="410"/>
      <c r="N1011" s="406" t="s">
        <v>14</v>
      </c>
      <c r="O1011" s="412"/>
      <c r="P1011" s="406" t="s">
        <v>14</v>
      </c>
      <c r="Q1011" s="412"/>
      <c r="R1011" s="406"/>
      <c r="S1011" s="407"/>
    </row>
    <row r="1012" spans="1:19" ht="23.25" thickBot="1" x14ac:dyDescent="0.3">
      <c r="A1012" s="18"/>
      <c r="B1012" s="417"/>
      <c r="C1012" s="408"/>
      <c r="D1012" s="408"/>
      <c r="E1012" s="408"/>
      <c r="F1012" s="408"/>
      <c r="G1012" s="408"/>
      <c r="H1012" s="420"/>
      <c r="I1012" s="43" t="s">
        <v>15</v>
      </c>
      <c r="J1012" s="20" t="s">
        <v>16</v>
      </c>
      <c r="K1012" s="20" t="s">
        <v>189</v>
      </c>
      <c r="L1012" s="20" t="s">
        <v>15</v>
      </c>
      <c r="M1012" s="225" t="s">
        <v>17</v>
      </c>
      <c r="N1012" s="226" t="s">
        <v>18</v>
      </c>
      <c r="O1012" s="20" t="s">
        <v>17</v>
      </c>
      <c r="P1012" s="20" t="s">
        <v>19</v>
      </c>
      <c r="Q1012" s="20" t="s">
        <v>17</v>
      </c>
      <c r="R1012" s="227" t="s">
        <v>20</v>
      </c>
      <c r="S1012" s="228" t="s">
        <v>21</v>
      </c>
    </row>
    <row r="1013" spans="1:19" ht="123.75" x14ac:dyDescent="0.25">
      <c r="A1013" s="7"/>
      <c r="B1013" s="251">
        <v>169951030</v>
      </c>
      <c r="C1013" s="155">
        <v>408009</v>
      </c>
      <c r="D1013" s="151" t="s">
        <v>241</v>
      </c>
      <c r="E1013" s="151" t="s">
        <v>242</v>
      </c>
      <c r="F1013" s="151" t="s">
        <v>243</v>
      </c>
      <c r="G1013" s="151" t="s">
        <v>240</v>
      </c>
      <c r="H1013" s="22">
        <v>253875.07</v>
      </c>
      <c r="I1013" s="22">
        <v>0</v>
      </c>
      <c r="J1013" s="22">
        <f>76162.52+129500.03+48212.52</f>
        <v>253875.06999999998</v>
      </c>
      <c r="K1013" s="151" t="s">
        <v>23</v>
      </c>
      <c r="L1013" s="151">
        <v>0</v>
      </c>
      <c r="M1013" s="277">
        <v>0</v>
      </c>
      <c r="N1013" s="252">
        <f>I1013*100/H1013</f>
        <v>0</v>
      </c>
      <c r="O1013" s="252">
        <f>J1013*100/H1013</f>
        <v>99.999999999999986</v>
      </c>
      <c r="P1013" s="151">
        <v>10</v>
      </c>
      <c r="Q1013" s="151">
        <v>100</v>
      </c>
      <c r="R1013" s="151"/>
      <c r="S1013" s="254" t="s">
        <v>24</v>
      </c>
    </row>
    <row r="1014" spans="1:19" ht="202.5" x14ac:dyDescent="0.25">
      <c r="A1014" s="7"/>
      <c r="B1014" s="255">
        <v>169951046</v>
      </c>
      <c r="C1014" s="162">
        <v>408010</v>
      </c>
      <c r="D1014" s="134" t="s">
        <v>244</v>
      </c>
      <c r="E1014" s="134" t="s">
        <v>245</v>
      </c>
      <c r="F1014" s="287" t="s">
        <v>246</v>
      </c>
      <c r="G1014" s="134" t="s">
        <v>247</v>
      </c>
      <c r="H1014" s="26">
        <v>322750.05</v>
      </c>
      <c r="I1014" s="26">
        <v>0</v>
      </c>
      <c r="J1014" s="26">
        <f>161373.02+161377.03</f>
        <v>322750.05</v>
      </c>
      <c r="K1014" s="134" t="s">
        <v>23</v>
      </c>
      <c r="L1014" s="134">
        <v>0</v>
      </c>
      <c r="M1014" s="278">
        <v>0</v>
      </c>
      <c r="N1014" s="203">
        <v>50</v>
      </c>
      <c r="O1014" s="134">
        <v>50</v>
      </c>
      <c r="P1014" s="134">
        <v>20</v>
      </c>
      <c r="Q1014" s="134">
        <v>100</v>
      </c>
      <c r="R1014" s="134"/>
      <c r="S1014" s="204" t="s">
        <v>24</v>
      </c>
    </row>
    <row r="1015" spans="1:19" ht="112.5" x14ac:dyDescent="0.25">
      <c r="A1015" s="7"/>
      <c r="B1015" s="255">
        <v>169951051</v>
      </c>
      <c r="C1015" s="162">
        <v>408011</v>
      </c>
      <c r="D1015" s="134" t="s">
        <v>248</v>
      </c>
      <c r="E1015" s="134" t="s">
        <v>114</v>
      </c>
      <c r="F1015" s="134" t="s">
        <v>249</v>
      </c>
      <c r="G1015" s="134" t="s">
        <v>250</v>
      </c>
      <c r="H1015" s="26">
        <v>481000.08</v>
      </c>
      <c r="I1015" s="26">
        <v>0</v>
      </c>
      <c r="J1015" s="26">
        <f>143300+337700.08</f>
        <v>481000.08</v>
      </c>
      <c r="K1015" s="134" t="s">
        <v>23</v>
      </c>
      <c r="L1015" s="134">
        <v>0</v>
      </c>
      <c r="M1015" s="278">
        <v>0</v>
      </c>
      <c r="N1015" s="203">
        <f>I1015*100/H1015</f>
        <v>0</v>
      </c>
      <c r="O1015" s="203">
        <f>J1015*100/H1015</f>
        <v>100</v>
      </c>
      <c r="P1015" s="134">
        <v>0</v>
      </c>
      <c r="Q1015" s="134">
        <v>100</v>
      </c>
      <c r="R1015" s="134"/>
      <c r="S1015" s="204" t="s">
        <v>24</v>
      </c>
    </row>
    <row r="1016" spans="1:19" ht="90.75" thickBot="1" x14ac:dyDescent="0.3">
      <c r="A1016" s="7"/>
      <c r="B1016" s="257">
        <v>169951056</v>
      </c>
      <c r="C1016" s="284">
        <v>408012</v>
      </c>
      <c r="D1016" s="140" t="s">
        <v>251</v>
      </c>
      <c r="E1016" s="140" t="s">
        <v>213</v>
      </c>
      <c r="F1016" s="140" t="s">
        <v>214</v>
      </c>
      <c r="G1016" s="140" t="s">
        <v>252</v>
      </c>
      <c r="H1016" s="30">
        <v>185000.05</v>
      </c>
      <c r="I1016" s="30">
        <v>100404.88</v>
      </c>
      <c r="J1016" s="30">
        <f>55500+29095.17+100404.88</f>
        <v>185000.05</v>
      </c>
      <c r="K1016" s="140" t="s">
        <v>23</v>
      </c>
      <c r="L1016" s="140">
        <v>0</v>
      </c>
      <c r="M1016" s="279">
        <v>0</v>
      </c>
      <c r="N1016" s="258">
        <f>I1016*100/H1016</f>
        <v>54.272893439758533</v>
      </c>
      <c r="O1016" s="258">
        <f>J1016*100/H1016</f>
        <v>100</v>
      </c>
      <c r="P1016" s="140">
        <v>60</v>
      </c>
      <c r="Q1016" s="140">
        <v>100</v>
      </c>
      <c r="R1016" s="140"/>
      <c r="S1016" s="260" t="s">
        <v>24</v>
      </c>
    </row>
    <row r="1017" spans="1:19" x14ac:dyDescent="0.25">
      <c r="A1017" s="7"/>
      <c r="B1017" s="144"/>
      <c r="C1017" s="288"/>
      <c r="D1017" s="144"/>
      <c r="E1017" s="144"/>
      <c r="F1017" s="144"/>
      <c r="G1017" s="144"/>
      <c r="H1017" s="52"/>
      <c r="I1017" s="52"/>
      <c r="J1017" s="52"/>
      <c r="K1017" s="144"/>
      <c r="L1017" s="144"/>
      <c r="M1017" s="280"/>
      <c r="N1017" s="261"/>
      <c r="O1017" s="261"/>
      <c r="P1017" s="144"/>
      <c r="Q1017" s="144"/>
      <c r="R1017" s="144"/>
      <c r="S1017" s="144"/>
    </row>
    <row r="1018" spans="1:19" x14ac:dyDescent="0.25">
      <c r="A1018" s="7"/>
      <c r="B1018" s="144"/>
      <c r="C1018" s="288"/>
      <c r="D1018" s="144"/>
      <c r="E1018" s="144"/>
      <c r="F1018" s="144"/>
      <c r="G1018" s="144"/>
      <c r="H1018" s="52"/>
      <c r="I1018" s="52"/>
      <c r="J1018" s="52"/>
      <c r="K1018" s="144"/>
      <c r="L1018" s="144"/>
      <c r="M1018" s="280"/>
      <c r="N1018" s="261"/>
      <c r="O1018" s="261"/>
      <c r="P1018" s="144"/>
      <c r="Q1018" s="144"/>
      <c r="R1018" s="144"/>
      <c r="S1018" s="144"/>
    </row>
    <row r="1019" spans="1:19" x14ac:dyDescent="0.25">
      <c r="A1019" s="7"/>
      <c r="B1019" s="1"/>
      <c r="C1019" s="1"/>
      <c r="D1019" s="1"/>
      <c r="E1019" s="1"/>
      <c r="F1019" s="2"/>
      <c r="G1019" s="1"/>
      <c r="H1019" s="3"/>
      <c r="I1019" s="111"/>
      <c r="J1019" s="1"/>
      <c r="K1019" s="4"/>
      <c r="L1019" s="1"/>
      <c r="M1019" s="1"/>
      <c r="N1019" s="211"/>
      <c r="O1019" s="212"/>
      <c r="P1019" s="4"/>
      <c r="Q1019" s="4"/>
      <c r="R1019" s="4"/>
      <c r="S1019" s="1"/>
    </row>
    <row r="1020" spans="1:19" x14ac:dyDescent="0.25">
      <c r="A1020" s="7"/>
      <c r="B1020" s="1"/>
      <c r="C1020" s="1"/>
      <c r="D1020" s="1"/>
      <c r="E1020" s="1"/>
      <c r="F1020" s="2"/>
      <c r="G1020" s="1"/>
      <c r="H1020" s="3"/>
      <c r="I1020" s="111"/>
      <c r="J1020" s="1"/>
      <c r="K1020" s="4"/>
      <c r="L1020" s="1"/>
      <c r="M1020" s="1"/>
      <c r="N1020" s="211"/>
      <c r="O1020" s="212"/>
      <c r="P1020" s="4"/>
      <c r="Q1020" s="4"/>
      <c r="R1020" s="4"/>
      <c r="S1020" s="1"/>
    </row>
    <row r="1021" spans="1:19" x14ac:dyDescent="0.25">
      <c r="A1021" s="7"/>
      <c r="B1021" s="1"/>
      <c r="C1021" s="1"/>
      <c r="D1021" s="1"/>
      <c r="E1021" s="1"/>
      <c r="F1021" s="2"/>
      <c r="G1021" s="1"/>
      <c r="H1021" s="3"/>
      <c r="I1021" s="111"/>
      <c r="J1021" s="1"/>
      <c r="K1021" s="4"/>
      <c r="L1021" s="1"/>
      <c r="M1021" s="1"/>
      <c r="N1021" s="211"/>
      <c r="O1021" s="212"/>
      <c r="P1021" s="4"/>
      <c r="Q1021" s="4"/>
      <c r="R1021" s="4"/>
      <c r="S1021" s="1"/>
    </row>
    <row r="1022" spans="1:19" x14ac:dyDescent="0.25">
      <c r="A1022" s="7"/>
      <c r="B1022" s="1"/>
      <c r="C1022" s="1"/>
      <c r="D1022" s="1"/>
      <c r="E1022" s="1"/>
      <c r="F1022" s="2"/>
      <c r="G1022" s="1"/>
      <c r="H1022" s="3"/>
      <c r="I1022" s="111"/>
      <c r="J1022" s="1"/>
      <c r="K1022" s="4"/>
      <c r="L1022" s="1"/>
      <c r="M1022" s="1"/>
      <c r="N1022" s="211"/>
      <c r="O1022" s="212"/>
      <c r="P1022" s="4"/>
      <c r="Q1022" s="4"/>
      <c r="R1022" s="4"/>
      <c r="S1022" s="1"/>
    </row>
    <row r="1023" spans="1:19" x14ac:dyDescent="0.25">
      <c r="A1023" s="7"/>
      <c r="B1023" s="1"/>
      <c r="C1023" s="1"/>
      <c r="D1023" s="1"/>
      <c r="E1023" s="1"/>
      <c r="F1023" s="2"/>
      <c r="G1023" s="1"/>
      <c r="H1023" s="3"/>
      <c r="I1023" s="111"/>
      <c r="J1023" s="1"/>
      <c r="K1023" s="4"/>
      <c r="L1023" s="1"/>
      <c r="M1023" s="1"/>
      <c r="N1023" s="211"/>
      <c r="O1023" s="212"/>
      <c r="P1023" s="4"/>
      <c r="Q1023" s="4"/>
      <c r="R1023" s="4"/>
      <c r="S1023" s="1"/>
    </row>
    <row r="1024" spans="1:19" x14ac:dyDescent="0.25">
      <c r="A1024" s="7"/>
      <c r="B1024" s="1"/>
      <c r="C1024" s="1"/>
      <c r="D1024" s="1"/>
      <c r="E1024" s="1"/>
      <c r="F1024" s="2"/>
      <c r="G1024" s="1"/>
      <c r="H1024" s="3"/>
      <c r="I1024" s="111"/>
      <c r="J1024" s="1"/>
      <c r="K1024" s="4"/>
      <c r="L1024" s="1"/>
      <c r="M1024" s="1"/>
      <c r="N1024" s="211"/>
      <c r="O1024" s="212"/>
      <c r="P1024" s="4"/>
      <c r="Q1024" s="4"/>
      <c r="R1024" s="4"/>
      <c r="S1024" s="1"/>
    </row>
    <row r="1025" spans="1:19" x14ac:dyDescent="0.25">
      <c r="A1025" s="7"/>
      <c r="B1025" s="1"/>
      <c r="C1025" s="1" t="s">
        <v>30</v>
      </c>
      <c r="D1025" s="2"/>
      <c r="E1025" s="1"/>
      <c r="F1025" s="2"/>
      <c r="G1025" s="1"/>
      <c r="H1025" s="3"/>
      <c r="I1025" s="111"/>
      <c r="J1025" s="1"/>
      <c r="K1025" s="4"/>
      <c r="L1025" s="1"/>
      <c r="M1025" s="1"/>
      <c r="N1025" s="211"/>
      <c r="O1025" s="212"/>
      <c r="P1025" s="4"/>
      <c r="Q1025" s="4"/>
      <c r="R1025" s="4"/>
      <c r="S1025" s="1"/>
    </row>
    <row r="1026" spans="1:19" x14ac:dyDescent="0.25">
      <c r="A1026" s="7"/>
      <c r="B1026" s="1"/>
      <c r="C1026" s="1"/>
      <c r="D1026" s="2"/>
      <c r="E1026" s="1"/>
      <c r="F1026" s="2"/>
      <c r="G1026" s="1"/>
      <c r="H1026" s="3"/>
      <c r="I1026" s="111"/>
      <c r="J1026" s="1"/>
      <c r="K1026" s="4"/>
      <c r="L1026" s="1"/>
      <c r="M1026" s="1"/>
      <c r="N1026" s="211"/>
      <c r="O1026" s="212"/>
      <c r="P1026" s="4"/>
      <c r="Q1026" s="4"/>
      <c r="R1026" s="4"/>
      <c r="S1026" s="1"/>
    </row>
    <row r="1027" spans="1:19" x14ac:dyDescent="0.25">
      <c r="A1027" s="7"/>
      <c r="B1027" s="1"/>
      <c r="C1027" s="1"/>
      <c r="D1027" s="2"/>
      <c r="E1027" s="1"/>
      <c r="F1027" s="2"/>
      <c r="G1027" s="1"/>
      <c r="H1027" s="3"/>
      <c r="I1027" s="111"/>
      <c r="J1027" s="1"/>
      <c r="K1027" s="4"/>
      <c r="L1027" s="1"/>
      <c r="M1027" s="1"/>
      <c r="N1027" s="211"/>
      <c r="O1027" s="212"/>
      <c r="P1027" s="4"/>
      <c r="Q1027" s="4"/>
      <c r="R1027" s="4"/>
      <c r="S1027" s="1"/>
    </row>
    <row r="1028" spans="1:19" x14ac:dyDescent="0.25">
      <c r="A1028" s="7"/>
      <c r="B1028" s="1"/>
      <c r="C1028" s="1"/>
      <c r="D1028" s="2"/>
      <c r="E1028" s="1"/>
      <c r="F1028" s="2"/>
      <c r="G1028" s="1"/>
      <c r="H1028" s="3"/>
      <c r="I1028" s="111"/>
      <c r="J1028" s="1"/>
      <c r="K1028" s="4"/>
      <c r="L1028" s="1"/>
      <c r="M1028" s="1"/>
      <c r="N1028" s="211"/>
      <c r="O1028" s="212"/>
      <c r="P1028" s="4"/>
      <c r="Q1028" s="4"/>
      <c r="R1028" s="4"/>
      <c r="S1028" s="1"/>
    </row>
    <row r="1029" spans="1:19" x14ac:dyDescent="0.25">
      <c r="A1029" s="7"/>
      <c r="B1029" s="1"/>
      <c r="C1029" s="1"/>
      <c r="D1029" s="2"/>
      <c r="E1029" s="1"/>
      <c r="F1029" s="2"/>
      <c r="G1029" s="1"/>
      <c r="H1029" s="3"/>
      <c r="I1029" s="111"/>
      <c r="J1029" s="1"/>
      <c r="K1029" s="4"/>
      <c r="L1029" s="1"/>
      <c r="M1029" s="1"/>
      <c r="N1029" s="211"/>
      <c r="O1029" s="212"/>
      <c r="P1029" s="4"/>
      <c r="Q1029" s="4"/>
      <c r="R1029" s="4"/>
      <c r="S1029" s="1"/>
    </row>
    <row r="1030" spans="1:19" x14ac:dyDescent="0.25">
      <c r="A1030" s="7"/>
      <c r="B1030" s="413" t="s">
        <v>0</v>
      </c>
      <c r="C1030" s="413"/>
      <c r="D1030" s="413"/>
      <c r="E1030" s="380" t="s">
        <v>61</v>
      </c>
      <c r="F1030" s="380"/>
      <c r="G1030" s="380"/>
      <c r="H1030" s="380"/>
      <c r="I1030" s="380"/>
      <c r="J1030" s="380"/>
      <c r="K1030" s="5"/>
      <c r="L1030" s="6"/>
      <c r="M1030" s="6"/>
      <c r="N1030" s="213"/>
      <c r="O1030" s="212"/>
      <c r="P1030" s="4"/>
      <c r="Q1030" s="4"/>
      <c r="R1030" s="4"/>
      <c r="S1030" s="1"/>
    </row>
    <row r="1031" spans="1:19" x14ac:dyDescent="0.25">
      <c r="A1031" s="7"/>
      <c r="C1031" s="214"/>
      <c r="D1031" s="214" t="s">
        <v>1</v>
      </c>
      <c r="E1031" s="414" t="s">
        <v>223</v>
      </c>
      <c r="F1031" s="414"/>
      <c r="G1031" s="414"/>
      <c r="H1031" s="414"/>
      <c r="I1031" s="414"/>
      <c r="J1031" s="414"/>
      <c r="K1031" s="5"/>
      <c r="L1031" s="6"/>
      <c r="M1031" s="6"/>
      <c r="N1031" s="213"/>
      <c r="O1031" s="212"/>
      <c r="P1031" s="4"/>
      <c r="Q1031" s="4"/>
      <c r="R1031" s="4"/>
      <c r="S1031" s="1"/>
    </row>
    <row r="1032" spans="1:19" x14ac:dyDescent="0.25">
      <c r="A1032" s="7"/>
      <c r="C1032" s="118"/>
      <c r="D1032" s="118" t="s">
        <v>2</v>
      </c>
      <c r="E1032" s="415" t="s">
        <v>284</v>
      </c>
      <c r="F1032" s="415"/>
      <c r="G1032" s="8"/>
      <c r="H1032" s="9"/>
      <c r="I1032" s="215"/>
      <c r="J1032" s="11"/>
      <c r="K1032" s="4"/>
      <c r="L1032" s="6"/>
      <c r="M1032" s="6"/>
      <c r="N1032" s="213"/>
      <c r="O1032" s="212"/>
      <c r="P1032" s="4"/>
      <c r="Q1032" s="4"/>
      <c r="R1032" s="4"/>
      <c r="S1032" s="1"/>
    </row>
    <row r="1033" spans="1:19" ht="15.75" thickBot="1" x14ac:dyDescent="0.3">
      <c r="A1033" s="7"/>
      <c r="C1033" s="118"/>
      <c r="D1033" s="118"/>
      <c r="E1033" s="171"/>
      <c r="F1033" s="171"/>
      <c r="G1033" s="13"/>
      <c r="H1033" s="14"/>
      <c r="I1033" s="248"/>
      <c r="J1033" s="16"/>
      <c r="K1033" s="4"/>
      <c r="L1033" s="6"/>
      <c r="M1033" s="6"/>
      <c r="N1033" s="213"/>
      <c r="O1033" s="212"/>
      <c r="P1033" s="4"/>
      <c r="Q1033" s="4"/>
      <c r="R1033" s="4"/>
      <c r="S1033" s="1"/>
    </row>
    <row r="1034" spans="1:19" x14ac:dyDescent="0.25">
      <c r="A1034" s="7"/>
      <c r="B1034" s="416" t="s">
        <v>186</v>
      </c>
      <c r="C1034" s="400" t="s">
        <v>4</v>
      </c>
      <c r="D1034" s="402"/>
      <c r="E1034" s="418" t="s">
        <v>187</v>
      </c>
      <c r="F1034" s="418" t="s">
        <v>188</v>
      </c>
      <c r="G1034" s="418" t="s">
        <v>5</v>
      </c>
      <c r="H1034" s="419" t="s">
        <v>63</v>
      </c>
      <c r="I1034" s="400" t="s">
        <v>6</v>
      </c>
      <c r="J1034" s="401"/>
      <c r="K1034" s="401"/>
      <c r="L1034" s="401"/>
      <c r="M1034" s="402"/>
      <c r="N1034" s="403" t="s">
        <v>7</v>
      </c>
      <c r="O1034" s="404"/>
      <c r="P1034" s="403" t="s">
        <v>8</v>
      </c>
      <c r="Q1034" s="404"/>
      <c r="R1034" s="403" t="s">
        <v>9</v>
      </c>
      <c r="S1034" s="405"/>
    </row>
    <row r="1035" spans="1:19" x14ac:dyDescent="0.25">
      <c r="A1035" s="7"/>
      <c r="B1035" s="417"/>
      <c r="C1035" s="378" t="s">
        <v>10</v>
      </c>
      <c r="D1035" s="378" t="s">
        <v>11</v>
      </c>
      <c r="E1035" s="408"/>
      <c r="F1035" s="408"/>
      <c r="G1035" s="408"/>
      <c r="H1035" s="420"/>
      <c r="I1035" s="409" t="s">
        <v>12</v>
      </c>
      <c r="J1035" s="410"/>
      <c r="K1035" s="409" t="s">
        <v>13</v>
      </c>
      <c r="L1035" s="411"/>
      <c r="M1035" s="410"/>
      <c r="N1035" s="406" t="s">
        <v>14</v>
      </c>
      <c r="O1035" s="412"/>
      <c r="P1035" s="406" t="s">
        <v>14</v>
      </c>
      <c r="Q1035" s="412"/>
      <c r="R1035" s="406"/>
      <c r="S1035" s="407"/>
    </row>
    <row r="1036" spans="1:19" ht="23.25" thickBot="1" x14ac:dyDescent="0.3">
      <c r="A1036" s="7"/>
      <c r="B1036" s="417"/>
      <c r="C1036" s="408"/>
      <c r="D1036" s="408"/>
      <c r="E1036" s="408"/>
      <c r="F1036" s="408"/>
      <c r="G1036" s="408"/>
      <c r="H1036" s="420"/>
      <c r="I1036" s="43" t="s">
        <v>15</v>
      </c>
      <c r="J1036" s="20" t="s">
        <v>16</v>
      </c>
      <c r="K1036" s="20" t="s">
        <v>189</v>
      </c>
      <c r="L1036" s="20" t="s">
        <v>15</v>
      </c>
      <c r="M1036" s="225" t="s">
        <v>17</v>
      </c>
      <c r="N1036" s="226" t="s">
        <v>18</v>
      </c>
      <c r="O1036" s="20" t="s">
        <v>17</v>
      </c>
      <c r="P1036" s="20" t="s">
        <v>19</v>
      </c>
      <c r="Q1036" s="20" t="s">
        <v>17</v>
      </c>
      <c r="R1036" s="227" t="s">
        <v>20</v>
      </c>
      <c r="S1036" s="228" t="s">
        <v>21</v>
      </c>
    </row>
    <row r="1037" spans="1:19" ht="78.75" x14ac:dyDescent="0.25">
      <c r="A1037" s="7"/>
      <c r="B1037" s="251">
        <v>169951061</v>
      </c>
      <c r="C1037" s="155">
        <v>408013</v>
      </c>
      <c r="D1037" s="151" t="s">
        <v>253</v>
      </c>
      <c r="E1037" s="151" t="s">
        <v>254</v>
      </c>
      <c r="F1037" s="151" t="s">
        <v>23</v>
      </c>
      <c r="G1037" s="151" t="s">
        <v>255</v>
      </c>
      <c r="H1037" s="22">
        <v>301000</v>
      </c>
      <c r="I1037" s="22">
        <v>0</v>
      </c>
      <c r="J1037" s="22">
        <v>301000</v>
      </c>
      <c r="K1037" s="151" t="s">
        <v>23</v>
      </c>
      <c r="L1037" s="151">
        <v>0</v>
      </c>
      <c r="M1037" s="277">
        <v>0</v>
      </c>
      <c r="N1037" s="252">
        <v>100</v>
      </c>
      <c r="O1037" s="252">
        <v>100</v>
      </c>
      <c r="P1037" s="151">
        <v>100</v>
      </c>
      <c r="Q1037" s="151">
        <v>100</v>
      </c>
      <c r="R1037" s="151"/>
      <c r="S1037" s="254" t="s">
        <v>24</v>
      </c>
    </row>
    <row r="1038" spans="1:19" ht="225" x14ac:dyDescent="0.25">
      <c r="A1038" s="7"/>
      <c r="B1038" s="255">
        <v>169951068</v>
      </c>
      <c r="C1038" s="162">
        <v>408014</v>
      </c>
      <c r="D1038" s="134" t="s">
        <v>256</v>
      </c>
      <c r="E1038" s="134" t="s">
        <v>257</v>
      </c>
      <c r="F1038" s="135" t="s">
        <v>258</v>
      </c>
      <c r="G1038" s="134" t="s">
        <v>259</v>
      </c>
      <c r="H1038" s="26">
        <v>487250</v>
      </c>
      <c r="I1038" s="26">
        <v>229512.55</v>
      </c>
      <c r="J1038" s="26">
        <f>146175+229512.55</f>
        <v>375687.55</v>
      </c>
      <c r="K1038" s="134" t="s">
        <v>23</v>
      </c>
      <c r="L1038" s="134">
        <v>0</v>
      </c>
      <c r="M1038" s="278">
        <v>0</v>
      </c>
      <c r="N1038" s="203">
        <f>I1038*100/H1038</f>
        <v>47.103653155464343</v>
      </c>
      <c r="O1038" s="203">
        <v>30</v>
      </c>
      <c r="P1038" s="134">
        <v>80</v>
      </c>
      <c r="Q1038" s="134">
        <v>80</v>
      </c>
      <c r="R1038" s="134"/>
      <c r="S1038" s="204" t="s">
        <v>24</v>
      </c>
    </row>
    <row r="1039" spans="1:19" ht="147" thickBot="1" x14ac:dyDescent="0.3">
      <c r="A1039" s="7"/>
      <c r="B1039" s="257">
        <v>169951075</v>
      </c>
      <c r="C1039" s="284">
        <v>408015</v>
      </c>
      <c r="D1039" s="140" t="s">
        <v>260</v>
      </c>
      <c r="E1039" s="140" t="s">
        <v>261</v>
      </c>
      <c r="F1039" s="289" t="s">
        <v>262</v>
      </c>
      <c r="G1039" s="140" t="s">
        <v>263</v>
      </c>
      <c r="H1039" s="30">
        <v>292750</v>
      </c>
      <c r="I1039" s="30">
        <v>0</v>
      </c>
      <c r="J1039" s="30">
        <v>87825</v>
      </c>
      <c r="K1039" s="140" t="s">
        <v>23</v>
      </c>
      <c r="L1039" s="140">
        <v>0</v>
      </c>
      <c r="M1039" s="279">
        <v>0</v>
      </c>
      <c r="N1039" s="258">
        <f>I1039*100/H1039</f>
        <v>0</v>
      </c>
      <c r="O1039" s="258">
        <v>30</v>
      </c>
      <c r="P1039" s="140">
        <v>0</v>
      </c>
      <c r="Q1039" s="140">
        <v>0</v>
      </c>
      <c r="R1039" s="140"/>
      <c r="S1039" s="260" t="s">
        <v>24</v>
      </c>
    </row>
    <row r="1040" spans="1:19" x14ac:dyDescent="0.25">
      <c r="A1040" s="7"/>
      <c r="B1040" s="144"/>
      <c r="C1040" s="288"/>
      <c r="D1040" s="144"/>
      <c r="E1040" s="144"/>
      <c r="F1040" s="290"/>
      <c r="G1040" s="144"/>
      <c r="H1040" s="52"/>
      <c r="I1040" s="52"/>
      <c r="J1040" s="52"/>
      <c r="K1040" s="144"/>
      <c r="L1040" s="144"/>
      <c r="M1040" s="280"/>
      <c r="N1040" s="261"/>
      <c r="O1040" s="261"/>
      <c r="P1040" s="144"/>
      <c r="Q1040" s="144"/>
      <c r="R1040" s="144"/>
      <c r="S1040" s="144"/>
    </row>
    <row r="1041" spans="1:19" x14ac:dyDescent="0.25">
      <c r="A1041" s="7"/>
      <c r="B1041" s="144"/>
      <c r="C1041" s="288"/>
      <c r="D1041" s="144"/>
      <c r="E1041" s="144"/>
      <c r="F1041" s="290"/>
      <c r="G1041" s="144"/>
      <c r="H1041" s="52"/>
      <c r="I1041" s="52"/>
      <c r="J1041" s="52"/>
      <c r="K1041" s="144"/>
      <c r="L1041" s="144"/>
      <c r="M1041" s="280"/>
      <c r="N1041" s="261"/>
      <c r="O1041" s="261"/>
      <c r="P1041" s="144"/>
      <c r="Q1041" s="144"/>
      <c r="R1041" s="144"/>
      <c r="S1041" s="144"/>
    </row>
    <row r="1042" spans="1:19" x14ac:dyDescent="0.25">
      <c r="A1042" s="1"/>
      <c r="B1042" s="1"/>
      <c r="C1042" s="1"/>
      <c r="D1042" s="1"/>
      <c r="E1042" s="2"/>
      <c r="F1042" s="1"/>
      <c r="G1042" s="3"/>
      <c r="H1042" s="3"/>
      <c r="I1042" s="291"/>
      <c r="J1042" s="4"/>
      <c r="K1042" s="1"/>
      <c r="L1042" s="1"/>
      <c r="M1042" s="211"/>
      <c r="N1042" s="212"/>
      <c r="O1042" s="4"/>
      <c r="P1042" s="4"/>
      <c r="Q1042" s="4"/>
      <c r="R1042" s="1"/>
      <c r="S1042" s="1"/>
    </row>
    <row r="1043" spans="1:19" x14ac:dyDescent="0.25">
      <c r="A1043" s="1"/>
      <c r="B1043" s="1"/>
      <c r="C1043" s="1"/>
      <c r="D1043" s="1"/>
      <c r="E1043" s="2"/>
      <c r="F1043" s="1"/>
      <c r="G1043" s="3"/>
      <c r="H1043" s="3"/>
      <c r="I1043" s="291"/>
      <c r="J1043" s="4"/>
      <c r="K1043" s="1"/>
      <c r="L1043" s="1"/>
      <c r="M1043" s="211"/>
      <c r="N1043" s="212"/>
      <c r="O1043" s="4"/>
      <c r="P1043" s="4"/>
      <c r="Q1043" s="4"/>
      <c r="R1043" s="1"/>
      <c r="S1043" s="1"/>
    </row>
    <row r="1044" spans="1:19" x14ac:dyDescent="0.25">
      <c r="A1044" s="1"/>
      <c r="B1044" s="1"/>
      <c r="C1044" s="1"/>
      <c r="D1044" s="1"/>
      <c r="E1044" s="2"/>
      <c r="F1044" s="1"/>
      <c r="G1044" s="3"/>
      <c r="H1044" s="3"/>
      <c r="I1044" s="291"/>
      <c r="J1044" s="4"/>
      <c r="K1044" s="1"/>
      <c r="L1044" s="1"/>
      <c r="M1044" s="211"/>
      <c r="N1044" s="212"/>
      <c r="O1044" s="4"/>
      <c r="P1044" s="4"/>
      <c r="Q1044" s="4"/>
      <c r="R1044" s="1"/>
      <c r="S1044" s="1"/>
    </row>
    <row r="1045" spans="1:19" x14ac:dyDescent="0.25">
      <c r="A1045" s="1"/>
      <c r="B1045" s="1"/>
      <c r="C1045" s="1"/>
      <c r="D1045" s="1"/>
      <c r="E1045" s="2"/>
      <c r="F1045" s="1"/>
      <c r="G1045" s="3"/>
      <c r="H1045" s="3"/>
      <c r="I1045" s="291"/>
      <c r="J1045" s="4"/>
      <c r="K1045" s="1"/>
      <c r="L1045" s="1"/>
      <c r="M1045" s="211"/>
      <c r="N1045" s="212"/>
      <c r="O1045" s="4"/>
      <c r="P1045" s="4"/>
      <c r="Q1045" s="4"/>
      <c r="R1045" s="1"/>
      <c r="S1045" s="1"/>
    </row>
    <row r="1046" spans="1:19" x14ac:dyDescent="0.25">
      <c r="A1046" s="1"/>
      <c r="B1046" s="1"/>
      <c r="C1046" s="1"/>
      <c r="D1046" s="1"/>
      <c r="E1046" s="2"/>
      <c r="F1046" s="1"/>
      <c r="G1046" s="3"/>
      <c r="H1046" s="3"/>
      <c r="I1046" s="291"/>
      <c r="J1046" s="4"/>
      <c r="K1046" s="1"/>
      <c r="L1046" s="1"/>
      <c r="M1046" s="211"/>
      <c r="N1046" s="212"/>
      <c r="O1046" s="4"/>
      <c r="P1046" s="4"/>
      <c r="Q1046" s="4"/>
      <c r="R1046" s="1"/>
      <c r="S1046" s="1"/>
    </row>
    <row r="1047" spans="1:19" x14ac:dyDescent="0.25">
      <c r="A1047" s="1"/>
      <c r="B1047" s="1"/>
      <c r="C1047" s="1"/>
      <c r="D1047" s="1"/>
      <c r="E1047" s="2"/>
      <c r="F1047" s="1"/>
      <c r="G1047" s="3"/>
      <c r="H1047" s="3"/>
      <c r="I1047" s="291"/>
      <c r="J1047" s="4"/>
      <c r="K1047" s="1"/>
      <c r="L1047" s="1"/>
      <c r="M1047" s="211"/>
      <c r="N1047" s="212"/>
      <c r="O1047" s="4"/>
      <c r="P1047" s="4"/>
      <c r="Q1047" s="4"/>
      <c r="R1047" s="1"/>
      <c r="S1047" s="1"/>
    </row>
    <row r="1048" spans="1:19" x14ac:dyDescent="0.25">
      <c r="A1048" s="1"/>
      <c r="B1048" s="1"/>
      <c r="C1048" s="1"/>
      <c r="D1048" s="1"/>
      <c r="E1048" s="2"/>
      <c r="F1048" s="1"/>
      <c r="G1048" s="3"/>
      <c r="H1048" s="3"/>
      <c r="I1048" s="291"/>
      <c r="J1048" s="4"/>
      <c r="K1048" s="1"/>
      <c r="L1048" s="1"/>
      <c r="M1048" s="211"/>
      <c r="N1048" s="212"/>
      <c r="O1048" s="4"/>
      <c r="P1048" s="4"/>
      <c r="Q1048" s="4"/>
      <c r="R1048" s="1"/>
      <c r="S1048" s="1"/>
    </row>
    <row r="1049" spans="1:19" x14ac:dyDescent="0.25">
      <c r="A1049" s="1"/>
      <c r="B1049" s="1"/>
      <c r="C1049" s="1"/>
      <c r="D1049" s="1"/>
      <c r="E1049" s="2"/>
      <c r="F1049" s="1"/>
      <c r="G1049" s="3"/>
      <c r="H1049" s="3"/>
      <c r="I1049" s="291"/>
      <c r="J1049" s="4"/>
      <c r="K1049" s="1"/>
      <c r="L1049" s="1"/>
      <c r="M1049" s="211"/>
      <c r="N1049" s="212"/>
      <c r="O1049" s="4"/>
      <c r="P1049" s="4"/>
      <c r="Q1049" s="4"/>
      <c r="R1049" s="1"/>
      <c r="S1049" s="1"/>
    </row>
    <row r="1050" spans="1:19" x14ac:dyDescent="0.25">
      <c r="A1050" s="1"/>
      <c r="B1050" s="1"/>
      <c r="C1050" s="1"/>
      <c r="D1050" s="1"/>
      <c r="E1050" s="2"/>
      <c r="F1050" s="1"/>
      <c r="G1050" s="3"/>
      <c r="H1050" s="3"/>
      <c r="I1050" s="291"/>
      <c r="J1050" s="4"/>
      <c r="K1050" s="1"/>
      <c r="L1050" s="1"/>
      <c r="M1050" s="211"/>
      <c r="N1050" s="212"/>
      <c r="O1050" s="4"/>
      <c r="P1050" s="4"/>
      <c r="Q1050" s="4"/>
      <c r="R1050" s="1"/>
      <c r="S1050" s="1"/>
    </row>
    <row r="1051" spans="1:19" x14ac:dyDescent="0.25">
      <c r="A1051" s="7"/>
      <c r="B1051" s="1"/>
      <c r="C1051" s="1" t="s">
        <v>30</v>
      </c>
      <c r="D1051" s="2"/>
      <c r="E1051" s="1"/>
      <c r="F1051" s="2"/>
      <c r="G1051" s="1"/>
      <c r="H1051" s="3"/>
      <c r="I1051" s="111"/>
      <c r="J1051" s="1"/>
      <c r="K1051" s="4"/>
      <c r="L1051" s="1"/>
      <c r="M1051" s="1"/>
      <c r="N1051" s="211"/>
      <c r="O1051" s="212"/>
      <c r="P1051" s="4"/>
      <c r="Q1051" s="4"/>
      <c r="R1051" s="4"/>
      <c r="S1051" s="1"/>
    </row>
    <row r="1052" spans="1:19" x14ac:dyDescent="0.25">
      <c r="A1052" s="7"/>
      <c r="B1052" s="1"/>
      <c r="C1052" s="1"/>
      <c r="D1052" s="2"/>
      <c r="E1052" s="1"/>
      <c r="F1052" s="2"/>
      <c r="G1052" s="1"/>
      <c r="H1052" s="3"/>
      <c r="I1052" s="111"/>
      <c r="J1052" s="1"/>
      <c r="K1052" s="4"/>
      <c r="L1052" s="1"/>
      <c r="M1052" s="1"/>
      <c r="N1052" s="211"/>
      <c r="O1052" s="212"/>
      <c r="P1052" s="4"/>
      <c r="Q1052" s="4"/>
      <c r="R1052" s="4"/>
      <c r="S1052" s="1"/>
    </row>
    <row r="1053" spans="1:19" x14ac:dyDescent="0.25">
      <c r="A1053" s="7"/>
      <c r="B1053" s="1"/>
      <c r="C1053" s="1"/>
      <c r="D1053" s="2"/>
      <c r="E1053" s="1"/>
      <c r="F1053" s="2"/>
      <c r="G1053" s="1"/>
      <c r="H1053" s="3"/>
      <c r="I1053" s="111"/>
      <c r="J1053" s="1"/>
      <c r="K1053" s="4"/>
      <c r="L1053" s="1"/>
      <c r="M1053" s="1"/>
      <c r="N1053" s="211"/>
      <c r="O1053" s="212"/>
      <c r="P1053" s="4"/>
      <c r="Q1053" s="4"/>
      <c r="R1053" s="4"/>
      <c r="S1053" s="1"/>
    </row>
    <row r="1054" spans="1:19" x14ac:dyDescent="0.25">
      <c r="A1054" s="7"/>
      <c r="B1054" s="1"/>
      <c r="C1054" s="1"/>
      <c r="D1054" s="2"/>
      <c r="E1054" s="1"/>
      <c r="F1054" s="2"/>
      <c r="G1054" s="1"/>
      <c r="H1054" s="3"/>
      <c r="I1054" s="111"/>
      <c r="J1054" s="1"/>
      <c r="K1054" s="4"/>
      <c r="L1054" s="1"/>
      <c r="M1054" s="1"/>
      <c r="N1054" s="211"/>
      <c r="O1054" s="212"/>
      <c r="P1054" s="4"/>
      <c r="Q1054" s="4"/>
      <c r="R1054" s="4"/>
      <c r="S1054" s="1"/>
    </row>
    <row r="1055" spans="1:19" x14ac:dyDescent="0.25">
      <c r="A1055" s="7"/>
      <c r="B1055" s="1"/>
      <c r="C1055" s="1"/>
      <c r="D1055" s="2"/>
      <c r="E1055" s="1"/>
      <c r="F1055" s="2"/>
      <c r="G1055" s="1"/>
      <c r="H1055" s="3"/>
      <c r="I1055" s="111"/>
      <c r="J1055" s="1"/>
      <c r="K1055" s="4"/>
      <c r="L1055" s="1"/>
      <c r="M1055" s="1"/>
      <c r="N1055" s="211"/>
      <c r="O1055" s="212"/>
      <c r="P1055" s="4"/>
      <c r="Q1055" s="4"/>
      <c r="R1055" s="4"/>
      <c r="S1055" s="1"/>
    </row>
    <row r="1056" spans="1:19" x14ac:dyDescent="0.25">
      <c r="A1056" s="7"/>
      <c r="B1056" s="413" t="s">
        <v>0</v>
      </c>
      <c r="C1056" s="413"/>
      <c r="D1056" s="413"/>
      <c r="E1056" s="380" t="s">
        <v>61</v>
      </c>
      <c r="F1056" s="380"/>
      <c r="G1056" s="380"/>
      <c r="H1056" s="380"/>
      <c r="I1056" s="380"/>
      <c r="J1056" s="380"/>
      <c r="K1056" s="5"/>
      <c r="L1056" s="6"/>
      <c r="M1056" s="6"/>
      <c r="N1056" s="213"/>
      <c r="O1056" s="212"/>
      <c r="P1056" s="4"/>
      <c r="Q1056" s="4"/>
      <c r="R1056" s="4"/>
      <c r="S1056" s="1"/>
    </row>
    <row r="1057" spans="1:19" x14ac:dyDescent="0.25">
      <c r="A1057" s="7"/>
      <c r="C1057" s="214"/>
      <c r="D1057" s="214" t="s">
        <v>1</v>
      </c>
      <c r="E1057" s="414" t="s">
        <v>223</v>
      </c>
      <c r="F1057" s="414"/>
      <c r="G1057" s="414"/>
      <c r="H1057" s="414"/>
      <c r="I1057" s="414"/>
      <c r="J1057" s="414"/>
      <c r="K1057" s="5"/>
      <c r="L1057" s="6"/>
      <c r="M1057" s="6"/>
      <c r="N1057" s="213"/>
      <c r="O1057" s="212"/>
      <c r="P1057" s="4"/>
      <c r="Q1057" s="4"/>
      <c r="R1057" s="4"/>
      <c r="S1057" s="1"/>
    </row>
    <row r="1058" spans="1:19" x14ac:dyDescent="0.25">
      <c r="A1058" s="7"/>
      <c r="C1058" s="118"/>
      <c r="D1058" s="118" t="s">
        <v>2</v>
      </c>
      <c r="E1058" s="415" t="s">
        <v>284</v>
      </c>
      <c r="F1058" s="415"/>
      <c r="G1058" s="8"/>
      <c r="H1058" s="9"/>
      <c r="I1058" s="215"/>
      <c r="J1058" s="11"/>
      <c r="K1058" s="4"/>
      <c r="L1058" s="6"/>
      <c r="M1058" s="6"/>
      <c r="N1058" s="213"/>
      <c r="O1058" s="212"/>
      <c r="P1058" s="4"/>
      <c r="Q1058" s="4"/>
      <c r="R1058" s="4"/>
      <c r="S1058" s="1"/>
    </row>
    <row r="1059" spans="1:19" ht="15.75" thickBot="1" x14ac:dyDescent="0.3">
      <c r="A1059" s="7"/>
      <c r="C1059" s="118"/>
      <c r="D1059" s="118"/>
      <c r="E1059" s="171"/>
      <c r="F1059" s="171"/>
      <c r="G1059" s="13"/>
      <c r="H1059" s="14"/>
      <c r="I1059" s="248"/>
      <c r="J1059" s="16"/>
      <c r="K1059" s="4"/>
      <c r="L1059" s="6"/>
      <c r="M1059" s="6"/>
      <c r="N1059" s="213"/>
      <c r="O1059" s="212"/>
      <c r="P1059" s="4"/>
      <c r="Q1059" s="4"/>
      <c r="R1059" s="4"/>
      <c r="S1059" s="1"/>
    </row>
    <row r="1060" spans="1:19" x14ac:dyDescent="0.25">
      <c r="A1060" s="7"/>
      <c r="B1060" s="416" t="s">
        <v>186</v>
      </c>
      <c r="C1060" s="400" t="s">
        <v>4</v>
      </c>
      <c r="D1060" s="402"/>
      <c r="E1060" s="418" t="s">
        <v>187</v>
      </c>
      <c r="F1060" s="418" t="s">
        <v>188</v>
      </c>
      <c r="G1060" s="418" t="s">
        <v>5</v>
      </c>
      <c r="H1060" s="419" t="s">
        <v>63</v>
      </c>
      <c r="I1060" s="400" t="s">
        <v>6</v>
      </c>
      <c r="J1060" s="401"/>
      <c r="K1060" s="401"/>
      <c r="L1060" s="401"/>
      <c r="M1060" s="402"/>
      <c r="N1060" s="403" t="s">
        <v>7</v>
      </c>
      <c r="O1060" s="404"/>
      <c r="P1060" s="403" t="s">
        <v>8</v>
      </c>
      <c r="Q1060" s="404"/>
      <c r="R1060" s="403" t="s">
        <v>9</v>
      </c>
      <c r="S1060" s="405"/>
    </row>
    <row r="1061" spans="1:19" x14ac:dyDescent="0.25">
      <c r="A1061" s="7"/>
      <c r="B1061" s="417"/>
      <c r="C1061" s="378" t="s">
        <v>10</v>
      </c>
      <c r="D1061" s="378" t="s">
        <v>11</v>
      </c>
      <c r="E1061" s="408"/>
      <c r="F1061" s="408"/>
      <c r="G1061" s="408"/>
      <c r="H1061" s="420"/>
      <c r="I1061" s="409" t="s">
        <v>12</v>
      </c>
      <c r="J1061" s="410"/>
      <c r="K1061" s="409" t="s">
        <v>13</v>
      </c>
      <c r="L1061" s="411"/>
      <c r="M1061" s="410"/>
      <c r="N1061" s="406" t="s">
        <v>14</v>
      </c>
      <c r="O1061" s="412"/>
      <c r="P1061" s="406" t="s">
        <v>14</v>
      </c>
      <c r="Q1061" s="412"/>
      <c r="R1061" s="406"/>
      <c r="S1061" s="407"/>
    </row>
    <row r="1062" spans="1:19" ht="23.25" thickBot="1" x14ac:dyDescent="0.3">
      <c r="A1062" s="7"/>
      <c r="B1062" s="417"/>
      <c r="C1062" s="408"/>
      <c r="D1062" s="408"/>
      <c r="E1062" s="408"/>
      <c r="F1062" s="408"/>
      <c r="G1062" s="408"/>
      <c r="H1062" s="420"/>
      <c r="I1062" s="43" t="s">
        <v>15</v>
      </c>
      <c r="J1062" s="20" t="s">
        <v>16</v>
      </c>
      <c r="K1062" s="20" t="s">
        <v>189</v>
      </c>
      <c r="L1062" s="20" t="s">
        <v>15</v>
      </c>
      <c r="M1062" s="225" t="s">
        <v>17</v>
      </c>
      <c r="N1062" s="226" t="s">
        <v>18</v>
      </c>
      <c r="O1062" s="20" t="s">
        <v>17</v>
      </c>
      <c r="P1062" s="20" t="s">
        <v>19</v>
      </c>
      <c r="Q1062" s="20" t="s">
        <v>17</v>
      </c>
      <c r="R1062" s="227" t="s">
        <v>20</v>
      </c>
      <c r="S1062" s="228" t="s">
        <v>21</v>
      </c>
    </row>
    <row r="1063" spans="1:19" ht="90" x14ac:dyDescent="0.25">
      <c r="A1063" s="7"/>
      <c r="B1063" s="251">
        <v>169951072</v>
      </c>
      <c r="C1063" s="155">
        <v>408016</v>
      </c>
      <c r="D1063" s="151" t="s">
        <v>264</v>
      </c>
      <c r="E1063" s="151" t="s">
        <v>265</v>
      </c>
      <c r="F1063" s="292" t="s">
        <v>23</v>
      </c>
      <c r="G1063" s="151" t="s">
        <v>266</v>
      </c>
      <c r="H1063" s="22">
        <v>259746.93</v>
      </c>
      <c r="I1063" s="22">
        <v>0</v>
      </c>
      <c r="J1063" s="22">
        <v>77924.100000000006</v>
      </c>
      <c r="K1063" s="151" t="s">
        <v>23</v>
      </c>
      <c r="L1063" s="151">
        <v>0</v>
      </c>
      <c r="M1063" s="277">
        <v>0</v>
      </c>
      <c r="N1063" s="252">
        <f>I1063*100/H1063</f>
        <v>0</v>
      </c>
      <c r="O1063" s="252">
        <f>J1063*100/H1063</f>
        <v>30.000008084792384</v>
      </c>
      <c r="P1063" s="151">
        <v>0</v>
      </c>
      <c r="Q1063" s="151">
        <v>0</v>
      </c>
      <c r="R1063" s="151"/>
      <c r="S1063" s="254" t="s">
        <v>24</v>
      </c>
    </row>
    <row r="1064" spans="1:19" ht="101.25" x14ac:dyDescent="0.25">
      <c r="A1064" s="7"/>
      <c r="B1064" s="255">
        <v>169951070</v>
      </c>
      <c r="C1064" s="162">
        <v>408017</v>
      </c>
      <c r="D1064" s="134" t="s">
        <v>267</v>
      </c>
      <c r="E1064" s="134" t="s">
        <v>125</v>
      </c>
      <c r="F1064" s="287" t="s">
        <v>268</v>
      </c>
      <c r="G1064" s="134" t="s">
        <v>269</v>
      </c>
      <c r="H1064" s="26">
        <v>124000</v>
      </c>
      <c r="I1064" s="26">
        <f>51022.46+35777.54</f>
        <v>86800</v>
      </c>
      <c r="J1064" s="26">
        <f>37200+51022.46+35777.54</f>
        <v>124000</v>
      </c>
      <c r="K1064" s="134" t="s">
        <v>23</v>
      </c>
      <c r="L1064" s="134">
        <v>0</v>
      </c>
      <c r="M1064" s="278">
        <v>0</v>
      </c>
      <c r="N1064" s="203">
        <f>I1064*100/H1064</f>
        <v>70</v>
      </c>
      <c r="O1064" s="203">
        <f>J1064*100/H1064</f>
        <v>100</v>
      </c>
      <c r="P1064" s="134">
        <v>100</v>
      </c>
      <c r="Q1064" s="134">
        <v>100</v>
      </c>
      <c r="R1064" s="134"/>
      <c r="S1064" s="204" t="s">
        <v>24</v>
      </c>
    </row>
    <row r="1065" spans="1:19" ht="157.5" x14ac:dyDescent="0.25">
      <c r="A1065" s="7"/>
      <c r="B1065" s="255">
        <v>169951066</v>
      </c>
      <c r="C1065" s="162">
        <v>408018</v>
      </c>
      <c r="D1065" s="134" t="s">
        <v>287</v>
      </c>
      <c r="E1065" s="134" t="s">
        <v>288</v>
      </c>
      <c r="F1065" s="287" t="s">
        <v>23</v>
      </c>
      <c r="G1065" s="134" t="s">
        <v>289</v>
      </c>
      <c r="H1065" s="26">
        <v>212823</v>
      </c>
      <c r="I1065" s="26">
        <f>106411.5+106411.5</f>
        <v>212823</v>
      </c>
      <c r="J1065" s="26">
        <f>106411.5+106411.5</f>
        <v>212823</v>
      </c>
      <c r="K1065" s="134" t="s">
        <v>23</v>
      </c>
      <c r="L1065" s="134">
        <v>0</v>
      </c>
      <c r="M1065" s="278">
        <v>0</v>
      </c>
      <c r="N1065" s="203">
        <v>100</v>
      </c>
      <c r="O1065" s="203">
        <v>100</v>
      </c>
      <c r="P1065" s="134">
        <v>100</v>
      </c>
      <c r="Q1065" s="134">
        <v>100</v>
      </c>
      <c r="R1065" s="134"/>
      <c r="S1065" s="204" t="s">
        <v>24</v>
      </c>
    </row>
    <row r="1066" spans="1:19" ht="113.25" thickBot="1" x14ac:dyDescent="0.3">
      <c r="A1066" s="311"/>
      <c r="B1066" s="257">
        <v>169951065</v>
      </c>
      <c r="C1066" s="312">
        <v>408019</v>
      </c>
      <c r="D1066" s="140" t="s">
        <v>290</v>
      </c>
      <c r="E1066" s="140" t="s">
        <v>33</v>
      </c>
      <c r="F1066" s="289" t="s">
        <v>23</v>
      </c>
      <c r="G1066" s="140" t="s">
        <v>225</v>
      </c>
      <c r="H1066" s="30">
        <v>215000</v>
      </c>
      <c r="I1066" s="30">
        <v>215000</v>
      </c>
      <c r="J1066" s="30">
        <v>215000</v>
      </c>
      <c r="K1066" s="140" t="s">
        <v>23</v>
      </c>
      <c r="L1066" s="140">
        <v>0</v>
      </c>
      <c r="M1066" s="279">
        <v>0</v>
      </c>
      <c r="N1066" s="258">
        <v>100</v>
      </c>
      <c r="O1066" s="258">
        <v>100</v>
      </c>
      <c r="P1066" s="140">
        <v>100</v>
      </c>
      <c r="Q1066" s="140">
        <v>100</v>
      </c>
      <c r="R1066" s="140"/>
      <c r="S1066" s="260" t="s">
        <v>24</v>
      </c>
    </row>
    <row r="1067" spans="1:19" x14ac:dyDescent="0.25">
      <c r="A1067" s="311"/>
      <c r="B1067" s="144"/>
      <c r="C1067" s="313"/>
      <c r="D1067" s="144"/>
      <c r="E1067" s="144"/>
      <c r="F1067" s="290"/>
      <c r="G1067" s="144"/>
      <c r="H1067" s="52"/>
      <c r="I1067" s="52"/>
      <c r="J1067" s="52"/>
      <c r="K1067" s="144"/>
      <c r="L1067" s="144"/>
      <c r="M1067" s="280"/>
      <c r="N1067" s="261"/>
      <c r="O1067" s="261"/>
      <c r="P1067" s="144"/>
      <c r="Q1067" s="144"/>
      <c r="R1067" s="144"/>
      <c r="S1067" s="144"/>
    </row>
    <row r="1068" spans="1:19" x14ac:dyDescent="0.25">
      <c r="A1068" s="311"/>
      <c r="B1068" s="144"/>
      <c r="C1068" s="313"/>
      <c r="D1068" s="144"/>
      <c r="E1068" s="144"/>
      <c r="F1068" s="290"/>
      <c r="G1068" s="144"/>
      <c r="H1068" s="52"/>
      <c r="I1068" s="52"/>
      <c r="J1068" s="52"/>
      <c r="K1068" s="144"/>
      <c r="L1068" s="144"/>
      <c r="M1068" s="280"/>
      <c r="N1068" s="261"/>
      <c r="O1068" s="261"/>
      <c r="P1068" s="144"/>
      <c r="Q1068" s="144"/>
      <c r="R1068" s="144"/>
      <c r="S1068" s="144"/>
    </row>
    <row r="1069" spans="1:19" x14ac:dyDescent="0.25">
      <c r="A1069" s="1"/>
      <c r="B1069" s="1"/>
      <c r="C1069" s="1"/>
      <c r="D1069" s="1"/>
      <c r="E1069" s="2"/>
      <c r="F1069" s="1"/>
      <c r="G1069" s="3"/>
      <c r="H1069" s="3"/>
      <c r="I1069" s="291"/>
      <c r="J1069" s="4"/>
      <c r="K1069" s="1"/>
      <c r="L1069" s="1"/>
      <c r="M1069" s="211"/>
      <c r="N1069" s="212"/>
      <c r="O1069" s="4"/>
      <c r="P1069" s="4"/>
      <c r="Q1069" s="4"/>
      <c r="R1069" s="1"/>
      <c r="S1069" s="1"/>
    </row>
    <row r="1070" spans="1:19" x14ac:dyDescent="0.25">
      <c r="A1070" s="1"/>
      <c r="B1070" s="1"/>
      <c r="C1070" s="1"/>
      <c r="D1070" s="1"/>
      <c r="E1070" s="2"/>
      <c r="F1070" s="1"/>
      <c r="G1070" s="3"/>
      <c r="H1070" s="3"/>
      <c r="I1070" s="291"/>
      <c r="J1070" s="4"/>
      <c r="K1070" s="1"/>
      <c r="L1070" s="1"/>
      <c r="M1070" s="211"/>
      <c r="N1070" s="212"/>
      <c r="O1070" s="4"/>
      <c r="P1070" s="4"/>
      <c r="Q1070" s="4"/>
      <c r="R1070" s="1"/>
      <c r="S1070" s="1"/>
    </row>
    <row r="1071" spans="1:19" x14ac:dyDescent="0.25">
      <c r="A1071" s="1"/>
      <c r="B1071" s="1"/>
      <c r="C1071" s="1"/>
      <c r="D1071" s="1"/>
      <c r="E1071" s="2"/>
      <c r="F1071" s="1"/>
      <c r="G1071" s="3"/>
      <c r="H1071" s="3"/>
      <c r="I1071" s="291"/>
      <c r="J1071" s="4"/>
      <c r="K1071" s="1"/>
      <c r="L1071" s="1"/>
      <c r="M1071" s="211"/>
      <c r="N1071" s="212"/>
      <c r="O1071" s="4"/>
      <c r="P1071" s="4"/>
      <c r="Q1071" s="4"/>
      <c r="R1071" s="1"/>
      <c r="S1071" s="1"/>
    </row>
    <row r="1072" spans="1:19" x14ac:dyDescent="0.25">
      <c r="A1072" s="1"/>
      <c r="B1072" s="1"/>
      <c r="C1072" s="1"/>
      <c r="D1072" s="1"/>
      <c r="E1072" s="2"/>
      <c r="F1072" s="1"/>
      <c r="G1072" s="3"/>
      <c r="H1072" s="3"/>
      <c r="I1072" s="291"/>
      <c r="J1072" s="4"/>
      <c r="K1072" s="1"/>
      <c r="L1072" s="1"/>
      <c r="M1072" s="211"/>
      <c r="N1072" s="212"/>
      <c r="O1072" s="4"/>
      <c r="P1072" s="4"/>
      <c r="Q1072" s="4"/>
      <c r="R1072" s="1"/>
      <c r="S1072" s="1"/>
    </row>
    <row r="1073" spans="1:19" x14ac:dyDescent="0.25">
      <c r="A1073" s="1"/>
      <c r="B1073" s="1"/>
      <c r="C1073" s="1"/>
      <c r="D1073" s="1"/>
      <c r="E1073" s="2"/>
      <c r="F1073" s="1"/>
      <c r="G1073" s="3"/>
      <c r="H1073" s="3"/>
      <c r="I1073" s="291"/>
      <c r="J1073" s="4"/>
      <c r="K1073" s="1"/>
      <c r="L1073" s="1"/>
      <c r="M1073" s="211"/>
      <c r="N1073" s="212"/>
      <c r="O1073" s="4"/>
      <c r="P1073" s="4"/>
      <c r="Q1073" s="4"/>
      <c r="R1073" s="1"/>
      <c r="S1073" s="1"/>
    </row>
    <row r="1074" spans="1:19" x14ac:dyDescent="0.25">
      <c r="A1074" s="1"/>
      <c r="B1074" s="1"/>
      <c r="C1074" s="1"/>
      <c r="D1074" s="1"/>
      <c r="E1074" s="2"/>
      <c r="F1074" s="1"/>
      <c r="G1074" s="3"/>
      <c r="H1074" s="3"/>
      <c r="I1074" s="291"/>
      <c r="J1074" s="4"/>
      <c r="K1074" s="1"/>
      <c r="L1074" s="1"/>
      <c r="M1074" s="211"/>
      <c r="N1074" s="212"/>
      <c r="O1074" s="4"/>
      <c r="P1074" s="4"/>
      <c r="Q1074" s="4"/>
      <c r="R1074" s="1"/>
      <c r="S1074" s="1"/>
    </row>
    <row r="1075" spans="1:19" x14ac:dyDescent="0.25">
      <c r="A1075" s="1"/>
      <c r="B1075" s="1"/>
      <c r="C1075" s="1"/>
      <c r="D1075" s="1"/>
      <c r="E1075" s="2"/>
      <c r="F1075" s="1"/>
      <c r="G1075" s="3"/>
      <c r="H1075" s="3"/>
      <c r="I1075" s="291"/>
      <c r="J1075" s="4"/>
      <c r="K1075" s="1"/>
      <c r="L1075" s="1"/>
      <c r="M1075" s="211"/>
      <c r="N1075" s="212"/>
      <c r="O1075" s="4"/>
      <c r="P1075" s="4"/>
      <c r="Q1075" s="4"/>
      <c r="R1075" s="1"/>
      <c r="S1075" s="1"/>
    </row>
    <row r="1076" spans="1:19" x14ac:dyDescent="0.25">
      <c r="A1076" s="1"/>
      <c r="B1076" s="1"/>
      <c r="C1076" s="1"/>
      <c r="D1076" s="1"/>
      <c r="E1076" s="2"/>
      <c r="F1076" s="1"/>
      <c r="G1076" s="3"/>
      <c r="H1076" s="3"/>
      <c r="I1076" s="291"/>
      <c r="J1076" s="4"/>
      <c r="K1076" s="1"/>
      <c r="L1076" s="1"/>
      <c r="M1076" s="211"/>
      <c r="N1076" s="212"/>
      <c r="O1076" s="4"/>
      <c r="P1076" s="4"/>
      <c r="Q1076" s="4"/>
      <c r="R1076" s="1"/>
      <c r="S1076" s="1"/>
    </row>
    <row r="1077" spans="1:19" x14ac:dyDescent="0.25">
      <c r="A1077" s="7"/>
      <c r="B1077" s="1"/>
      <c r="C1077" s="1"/>
      <c r="D1077" s="2"/>
      <c r="E1077" s="1"/>
      <c r="F1077" s="2"/>
      <c r="G1077" s="1"/>
      <c r="H1077" s="3"/>
      <c r="I1077" s="111"/>
      <c r="J1077" s="1"/>
      <c r="K1077" s="4"/>
      <c r="L1077" s="1"/>
      <c r="M1077" s="1"/>
      <c r="N1077" s="211"/>
      <c r="O1077" s="212"/>
      <c r="P1077" s="4"/>
      <c r="Q1077" s="4"/>
      <c r="R1077" s="4"/>
      <c r="S1077" s="1"/>
    </row>
    <row r="1078" spans="1:19" x14ac:dyDescent="0.25">
      <c r="A1078" s="7"/>
      <c r="B1078" s="1"/>
      <c r="C1078" s="1"/>
      <c r="D1078" s="2"/>
      <c r="E1078" s="1"/>
      <c r="F1078" s="2"/>
      <c r="G1078" s="1"/>
      <c r="H1078" s="3"/>
      <c r="I1078" s="111"/>
      <c r="J1078" s="1"/>
      <c r="K1078" s="4"/>
      <c r="L1078" s="1"/>
      <c r="M1078" s="1"/>
      <c r="N1078" s="211"/>
      <c r="O1078" s="212"/>
      <c r="P1078" s="4"/>
      <c r="Q1078" s="4"/>
      <c r="R1078" s="4"/>
      <c r="S1078" s="1"/>
    </row>
    <row r="1079" spans="1:19" x14ac:dyDescent="0.25">
      <c r="A1079" s="7"/>
      <c r="B1079" s="1"/>
      <c r="C1079" s="1"/>
      <c r="D1079" s="2"/>
      <c r="E1079" s="1"/>
      <c r="F1079" s="2"/>
      <c r="G1079" s="1"/>
      <c r="H1079" s="3"/>
      <c r="I1079" s="111"/>
      <c r="J1079" s="1"/>
      <c r="K1079" s="4"/>
      <c r="L1079" s="1"/>
      <c r="M1079" s="1"/>
      <c r="N1079" s="211"/>
      <c r="O1079" s="212"/>
      <c r="P1079" s="4"/>
      <c r="Q1079" s="4"/>
      <c r="R1079" s="4"/>
      <c r="S1079" s="1"/>
    </row>
    <row r="1080" spans="1:19" x14ac:dyDescent="0.25">
      <c r="A1080" s="7"/>
      <c r="B1080" s="1"/>
      <c r="C1080" s="1"/>
      <c r="D1080" s="2"/>
      <c r="E1080" s="1"/>
      <c r="F1080" s="2"/>
      <c r="G1080" s="1"/>
      <c r="H1080" s="3"/>
      <c r="I1080" s="111"/>
      <c r="J1080" s="1"/>
      <c r="K1080" s="4"/>
      <c r="L1080" s="1"/>
      <c r="M1080" s="1"/>
      <c r="N1080" s="211"/>
      <c r="O1080" s="212"/>
      <c r="P1080" s="4"/>
      <c r="Q1080" s="4"/>
      <c r="R1080" s="4"/>
      <c r="S1080" s="1"/>
    </row>
    <row r="1081" spans="1:19" x14ac:dyDescent="0.25">
      <c r="A1081" s="7"/>
      <c r="B1081" s="413" t="s">
        <v>0</v>
      </c>
      <c r="C1081" s="413"/>
      <c r="D1081" s="413"/>
      <c r="E1081" s="380" t="s">
        <v>61</v>
      </c>
      <c r="F1081" s="380"/>
      <c r="G1081" s="380"/>
      <c r="H1081" s="380"/>
      <c r="I1081" s="380"/>
      <c r="J1081" s="380"/>
      <c r="K1081" s="5"/>
      <c r="L1081" s="6"/>
      <c r="M1081" s="6"/>
      <c r="N1081" s="213"/>
      <c r="O1081" s="212"/>
      <c r="P1081" s="4"/>
      <c r="Q1081" s="4"/>
      <c r="R1081" s="4"/>
      <c r="S1081" s="1"/>
    </row>
    <row r="1082" spans="1:19" x14ac:dyDescent="0.25">
      <c r="A1082" s="7"/>
      <c r="C1082" s="214"/>
      <c r="D1082" s="214" t="s">
        <v>1</v>
      </c>
      <c r="E1082" s="414" t="s">
        <v>223</v>
      </c>
      <c r="F1082" s="414"/>
      <c r="G1082" s="414"/>
      <c r="H1082" s="414"/>
      <c r="I1082" s="414"/>
      <c r="J1082" s="414"/>
      <c r="K1082" s="5"/>
      <c r="L1082" s="6"/>
      <c r="M1082" s="6"/>
      <c r="N1082" s="213"/>
      <c r="O1082" s="212"/>
      <c r="P1082" s="4"/>
      <c r="Q1082" s="4"/>
      <c r="R1082" s="4"/>
      <c r="S1082" s="1"/>
    </row>
    <row r="1083" spans="1:19" x14ac:dyDescent="0.25">
      <c r="A1083" s="7"/>
      <c r="C1083" s="118"/>
      <c r="D1083" s="118" t="s">
        <v>2</v>
      </c>
      <c r="E1083" s="415" t="s">
        <v>284</v>
      </c>
      <c r="F1083" s="415"/>
      <c r="G1083" s="8"/>
      <c r="H1083" s="9"/>
      <c r="I1083" s="215"/>
      <c r="J1083" s="11"/>
      <c r="K1083" s="4"/>
      <c r="L1083" s="6"/>
      <c r="M1083" s="6"/>
      <c r="N1083" s="213"/>
      <c r="O1083" s="212"/>
      <c r="P1083" s="4"/>
      <c r="Q1083" s="4"/>
      <c r="R1083" s="4"/>
      <c r="S1083" s="1"/>
    </row>
    <row r="1084" spans="1:19" ht="15.75" thickBot="1" x14ac:dyDescent="0.3">
      <c r="A1084" s="7"/>
      <c r="C1084" s="118"/>
      <c r="D1084" s="118"/>
      <c r="E1084" s="171"/>
      <c r="F1084" s="171"/>
      <c r="G1084" s="13"/>
      <c r="H1084" s="14"/>
      <c r="I1084" s="248"/>
      <c r="J1084" s="16"/>
      <c r="K1084" s="4"/>
      <c r="L1084" s="6"/>
      <c r="M1084" s="6"/>
      <c r="N1084" s="213"/>
      <c r="O1084" s="212"/>
      <c r="P1084" s="4"/>
      <c r="Q1084" s="4"/>
      <c r="R1084" s="4"/>
      <c r="S1084" s="1"/>
    </row>
    <row r="1085" spans="1:19" x14ac:dyDescent="0.25">
      <c r="A1085" s="7"/>
      <c r="B1085" s="416" t="s">
        <v>186</v>
      </c>
      <c r="C1085" s="400" t="s">
        <v>4</v>
      </c>
      <c r="D1085" s="402"/>
      <c r="E1085" s="418" t="s">
        <v>187</v>
      </c>
      <c r="F1085" s="418" t="s">
        <v>188</v>
      </c>
      <c r="G1085" s="418" t="s">
        <v>5</v>
      </c>
      <c r="H1085" s="419" t="s">
        <v>63</v>
      </c>
      <c r="I1085" s="400" t="s">
        <v>6</v>
      </c>
      <c r="J1085" s="401"/>
      <c r="K1085" s="401"/>
      <c r="L1085" s="401"/>
      <c r="M1085" s="402"/>
      <c r="N1085" s="403" t="s">
        <v>7</v>
      </c>
      <c r="O1085" s="404"/>
      <c r="P1085" s="403" t="s">
        <v>8</v>
      </c>
      <c r="Q1085" s="404"/>
      <c r="R1085" s="403" t="s">
        <v>9</v>
      </c>
      <c r="S1085" s="405"/>
    </row>
    <row r="1086" spans="1:19" x14ac:dyDescent="0.25">
      <c r="A1086" s="7"/>
      <c r="B1086" s="417"/>
      <c r="C1086" s="378" t="s">
        <v>10</v>
      </c>
      <c r="D1086" s="378" t="s">
        <v>11</v>
      </c>
      <c r="E1086" s="408"/>
      <c r="F1086" s="408"/>
      <c r="G1086" s="408"/>
      <c r="H1086" s="420"/>
      <c r="I1086" s="409" t="s">
        <v>12</v>
      </c>
      <c r="J1086" s="410"/>
      <c r="K1086" s="409" t="s">
        <v>13</v>
      </c>
      <c r="L1086" s="411"/>
      <c r="M1086" s="410"/>
      <c r="N1086" s="406" t="s">
        <v>14</v>
      </c>
      <c r="O1086" s="412"/>
      <c r="P1086" s="406" t="s">
        <v>14</v>
      </c>
      <c r="Q1086" s="412"/>
      <c r="R1086" s="406"/>
      <c r="S1086" s="407"/>
    </row>
    <row r="1087" spans="1:19" ht="23.25" thickBot="1" x14ac:dyDescent="0.3">
      <c r="A1087" s="7"/>
      <c r="B1087" s="417"/>
      <c r="C1087" s="408"/>
      <c r="D1087" s="408"/>
      <c r="E1087" s="408"/>
      <c r="F1087" s="408"/>
      <c r="G1087" s="408"/>
      <c r="H1087" s="420"/>
      <c r="I1087" s="43" t="s">
        <v>15</v>
      </c>
      <c r="J1087" s="20" t="s">
        <v>16</v>
      </c>
      <c r="K1087" s="20" t="s">
        <v>189</v>
      </c>
      <c r="L1087" s="20" t="s">
        <v>15</v>
      </c>
      <c r="M1087" s="225" t="s">
        <v>17</v>
      </c>
      <c r="N1087" s="226" t="s">
        <v>18</v>
      </c>
      <c r="O1087" s="20" t="s">
        <v>17</v>
      </c>
      <c r="P1087" s="20" t="s">
        <v>19</v>
      </c>
      <c r="Q1087" s="20" t="s">
        <v>17</v>
      </c>
      <c r="R1087" s="227" t="s">
        <v>20</v>
      </c>
      <c r="S1087" s="228" t="s">
        <v>21</v>
      </c>
    </row>
    <row r="1088" spans="1:19" ht="112.5" x14ac:dyDescent="0.25">
      <c r="A1088" s="7"/>
      <c r="B1088" s="251">
        <v>169951073</v>
      </c>
      <c r="C1088" s="155">
        <v>408020</v>
      </c>
      <c r="D1088" s="151" t="s">
        <v>291</v>
      </c>
      <c r="E1088" s="151" t="s">
        <v>33</v>
      </c>
      <c r="F1088" s="292" t="s">
        <v>23</v>
      </c>
      <c r="G1088" s="151" t="s">
        <v>292</v>
      </c>
      <c r="H1088" s="22">
        <v>387000</v>
      </c>
      <c r="I1088" s="22">
        <v>387000</v>
      </c>
      <c r="J1088" s="22">
        <v>387000</v>
      </c>
      <c r="K1088" s="151" t="s">
        <v>23</v>
      </c>
      <c r="L1088" s="151">
        <v>0</v>
      </c>
      <c r="M1088" s="277">
        <v>0</v>
      </c>
      <c r="N1088" s="252">
        <v>100</v>
      </c>
      <c r="O1088" s="252">
        <v>100</v>
      </c>
      <c r="P1088" s="151">
        <v>100</v>
      </c>
      <c r="Q1088" s="151">
        <v>100</v>
      </c>
      <c r="R1088" s="151"/>
      <c r="S1088" s="254" t="s">
        <v>24</v>
      </c>
    </row>
    <row r="1089" spans="1:19" ht="45" x14ac:dyDescent="0.25">
      <c r="A1089" s="7"/>
      <c r="B1089" s="255">
        <v>169951069</v>
      </c>
      <c r="C1089" s="162">
        <v>408022</v>
      </c>
      <c r="D1089" s="134" t="s">
        <v>293</v>
      </c>
      <c r="E1089" s="134" t="s">
        <v>33</v>
      </c>
      <c r="F1089" s="287" t="s">
        <v>23</v>
      </c>
      <c r="G1089" s="134" t="s">
        <v>294</v>
      </c>
      <c r="H1089" s="26">
        <v>237514.98</v>
      </c>
      <c r="I1089" s="26">
        <v>237514.98</v>
      </c>
      <c r="J1089" s="26">
        <v>237514.98</v>
      </c>
      <c r="K1089" s="134" t="s">
        <v>23</v>
      </c>
      <c r="L1089" s="134">
        <v>0</v>
      </c>
      <c r="M1089" s="278">
        <v>0</v>
      </c>
      <c r="N1089" s="203">
        <v>100</v>
      </c>
      <c r="O1089" s="203">
        <v>100</v>
      </c>
      <c r="P1089" s="134">
        <v>100</v>
      </c>
      <c r="Q1089" s="134">
        <v>100</v>
      </c>
      <c r="R1089" s="134"/>
      <c r="S1089" s="204" t="s">
        <v>24</v>
      </c>
    </row>
    <row r="1090" spans="1:19" ht="67.5" x14ac:dyDescent="0.25">
      <c r="A1090" s="7"/>
      <c r="B1090" s="255">
        <v>169951050</v>
      </c>
      <c r="C1090" s="162">
        <v>408023</v>
      </c>
      <c r="D1090" s="134" t="s">
        <v>295</v>
      </c>
      <c r="E1090" s="134" t="s">
        <v>96</v>
      </c>
      <c r="F1090" s="287" t="s">
        <v>97</v>
      </c>
      <c r="G1090" s="134" t="s">
        <v>296</v>
      </c>
      <c r="H1090" s="26">
        <v>68875.009999999995</v>
      </c>
      <c r="I1090" s="26">
        <v>68875.009999999995</v>
      </c>
      <c r="J1090" s="26">
        <v>68875.009999999995</v>
      </c>
      <c r="K1090" s="134" t="s">
        <v>23</v>
      </c>
      <c r="L1090" s="134">
        <v>0</v>
      </c>
      <c r="M1090" s="278">
        <v>0</v>
      </c>
      <c r="N1090" s="203">
        <v>100</v>
      </c>
      <c r="O1090" s="203">
        <v>100</v>
      </c>
      <c r="P1090" s="134">
        <v>100</v>
      </c>
      <c r="Q1090" s="134">
        <v>100</v>
      </c>
      <c r="R1090" s="134"/>
      <c r="S1090" s="204" t="s">
        <v>24</v>
      </c>
    </row>
    <row r="1091" spans="1:19" ht="180" x14ac:dyDescent="0.25">
      <c r="A1091" s="7"/>
      <c r="B1091" s="255">
        <v>169951045</v>
      </c>
      <c r="C1091" s="162">
        <v>408024</v>
      </c>
      <c r="D1091" s="134" t="s">
        <v>297</v>
      </c>
      <c r="E1091" s="134" t="s">
        <v>298</v>
      </c>
      <c r="F1091" s="287" t="s">
        <v>299</v>
      </c>
      <c r="G1091" s="134" t="s">
        <v>300</v>
      </c>
      <c r="H1091" s="26">
        <v>206858.48</v>
      </c>
      <c r="I1091" s="26">
        <f>103429.24+103429.24</f>
        <v>206858.48</v>
      </c>
      <c r="J1091" s="26">
        <f>103429.24+103429.24</f>
        <v>206858.48</v>
      </c>
      <c r="K1091" s="134" t="s">
        <v>23</v>
      </c>
      <c r="L1091" s="134">
        <v>0</v>
      </c>
      <c r="M1091" s="278">
        <v>0</v>
      </c>
      <c r="N1091" s="203">
        <f>I1091*100/H1091</f>
        <v>100</v>
      </c>
      <c r="O1091" s="203">
        <v>100</v>
      </c>
      <c r="P1091" s="134">
        <v>100</v>
      </c>
      <c r="Q1091" s="134">
        <v>100</v>
      </c>
      <c r="R1091" s="134"/>
      <c r="S1091" s="204" t="s">
        <v>24</v>
      </c>
    </row>
    <row r="1092" spans="1:19" ht="57" thickBot="1" x14ac:dyDescent="0.3">
      <c r="A1092" s="7"/>
      <c r="B1092" s="257"/>
      <c r="C1092" s="284">
        <v>413003</v>
      </c>
      <c r="D1092" s="140" t="s">
        <v>301</v>
      </c>
      <c r="E1092" s="140" t="s">
        <v>23</v>
      </c>
      <c r="F1092" s="289" t="s">
        <v>23</v>
      </c>
      <c r="G1092" s="140" t="s">
        <v>277</v>
      </c>
      <c r="H1092" s="30">
        <v>250000</v>
      </c>
      <c r="I1092" s="30">
        <v>250000</v>
      </c>
      <c r="J1092" s="30">
        <v>250000</v>
      </c>
      <c r="K1092" s="140" t="s">
        <v>23</v>
      </c>
      <c r="L1092" s="140">
        <v>0</v>
      </c>
      <c r="M1092" s="279">
        <v>0</v>
      </c>
      <c r="N1092" s="258">
        <f>I1092*100/H1092</f>
        <v>100</v>
      </c>
      <c r="O1092" s="258">
        <v>100</v>
      </c>
      <c r="P1092" s="140">
        <v>100</v>
      </c>
      <c r="Q1092" s="140">
        <v>100</v>
      </c>
      <c r="R1092" s="140" t="s">
        <v>24</v>
      </c>
      <c r="S1092" s="260"/>
    </row>
    <row r="1093" spans="1:19" ht="15.75" thickBot="1" x14ac:dyDescent="0.3">
      <c r="A1093" s="7"/>
      <c r="B1093" s="37"/>
      <c r="C1093" s="37"/>
      <c r="D1093" s="37"/>
      <c r="E1093" s="38"/>
      <c r="F1093" s="38"/>
      <c r="G1093" s="41" t="s">
        <v>32</v>
      </c>
      <c r="H1093" s="34">
        <f>H955+H956+H957+H958+H959+H984+H985+H986+H1013+H1014+H1015+H1016+H1037+H1038+H1039+H1065+H1063+H1064+H1066+H1088+H1089+H1090+H1091+H1092</f>
        <v>6766617.209999999</v>
      </c>
      <c r="I1093" s="165">
        <f>I955+I956+I957+I958+I959+I984+I985+I986+I1013+I1014+I1015+I1016+I1037+I1038+I1039+I1063+I1064+I1065+I1066+I1088+I1089+I1090+I1091</f>
        <v>1847089.04</v>
      </c>
      <c r="J1093" s="35">
        <f>J955+J956+J957+J958+J959+J984+J985+J986+J1013+J1014+J1015+J1016+J1037+J1038+J1039+J1063+J1064+J1065+J1066+J1088+J1089+J1090+J1091</f>
        <v>6018306.9199999999</v>
      </c>
      <c r="K1093" s="293">
        <f>SUM(K983:K983)</f>
        <v>0</v>
      </c>
      <c r="L1093" s="196">
        <f>SUM(L983:L983)</f>
        <v>0</v>
      </c>
      <c r="M1093" s="167">
        <f>SUM(M983:M983)</f>
        <v>0</v>
      </c>
      <c r="N1093" s="294"/>
      <c r="O1093" s="38"/>
      <c r="P1093" s="38"/>
      <c r="Q1093" s="38"/>
      <c r="R1093" s="38"/>
      <c r="S1093" s="38"/>
    </row>
    <row r="1094" spans="1:19" x14ac:dyDescent="0.25">
      <c r="A1094" s="40"/>
      <c r="B1094" s="40"/>
      <c r="C1094" s="40"/>
      <c r="D1094" s="36"/>
      <c r="E1094" s="246"/>
      <c r="F1094" s="36"/>
      <c r="G1094" s="263"/>
      <c r="H1094" s="295"/>
      <c r="I1094" s="296"/>
      <c r="J1094" s="41"/>
      <c r="K1094" s="266"/>
      <c r="L1094" s="267"/>
      <c r="M1094" s="244"/>
      <c r="N1094" s="250"/>
      <c r="O1094" s="38"/>
      <c r="P1094" s="38"/>
      <c r="Q1094" s="38"/>
      <c r="R1094" s="38"/>
      <c r="S1094" s="1"/>
    </row>
    <row r="1095" spans="1:19" x14ac:dyDescent="0.25">
      <c r="A1095" s="1"/>
      <c r="B1095" s="1"/>
      <c r="C1095" s="1"/>
      <c r="D1095" s="1"/>
      <c r="E1095" s="2"/>
      <c r="F1095" s="1"/>
      <c r="G1095" s="3"/>
      <c r="H1095" s="3"/>
      <c r="I1095" s="291"/>
      <c r="J1095" s="4"/>
      <c r="K1095" s="1"/>
      <c r="L1095" s="1"/>
      <c r="M1095" s="211"/>
      <c r="N1095" s="212"/>
      <c r="O1095" s="4"/>
      <c r="P1095" s="4"/>
      <c r="Q1095" s="4"/>
      <c r="R1095" s="1"/>
      <c r="S1095" s="1"/>
    </row>
    <row r="1096" spans="1:19" x14ac:dyDescent="0.25">
      <c r="A1096" s="1"/>
      <c r="B1096" s="1"/>
      <c r="C1096" s="1"/>
      <c r="D1096" s="1"/>
      <c r="E1096" s="2"/>
      <c r="F1096" s="1"/>
      <c r="G1096" s="3"/>
      <c r="H1096" s="3"/>
      <c r="I1096" s="291"/>
      <c r="J1096" s="4"/>
      <c r="K1096" s="1"/>
      <c r="L1096" s="1"/>
      <c r="M1096" s="211"/>
      <c r="N1096" s="212"/>
      <c r="O1096" s="4"/>
      <c r="P1096" s="4"/>
      <c r="Q1096" s="4"/>
      <c r="R1096" s="1"/>
      <c r="S1096" s="1"/>
    </row>
    <row r="1097" spans="1:19" x14ac:dyDescent="0.25">
      <c r="A1097" s="1"/>
      <c r="B1097" s="1"/>
      <c r="C1097" s="1"/>
      <c r="D1097" s="1"/>
      <c r="E1097" s="2"/>
      <c r="F1097" s="1"/>
      <c r="G1097" s="3"/>
      <c r="H1097" s="3"/>
      <c r="I1097" s="291"/>
      <c r="J1097" s="4"/>
      <c r="K1097" s="1"/>
      <c r="L1097" s="1"/>
      <c r="M1097" s="211"/>
      <c r="N1097" s="212"/>
      <c r="O1097" s="4"/>
      <c r="P1097" s="4"/>
      <c r="Q1097" s="4"/>
      <c r="R1097" s="1"/>
      <c r="S1097" s="1"/>
    </row>
    <row r="1098" spans="1:19" x14ac:dyDescent="0.25">
      <c r="A1098" s="1"/>
      <c r="B1098" s="1"/>
      <c r="C1098" s="1"/>
      <c r="D1098" s="1"/>
      <c r="E1098" s="2"/>
      <c r="F1098" s="1"/>
      <c r="G1098" s="3"/>
      <c r="H1098" s="3"/>
      <c r="I1098" s="291"/>
      <c r="J1098" s="4"/>
      <c r="K1098" s="1"/>
      <c r="L1098" s="1"/>
      <c r="M1098" s="211"/>
      <c r="N1098" s="212"/>
      <c r="O1098" s="4"/>
      <c r="P1098" s="4"/>
      <c r="Q1098" s="4"/>
      <c r="R1098" s="1"/>
      <c r="S1098" s="1"/>
    </row>
    <row r="1099" spans="1:19" x14ac:dyDescent="0.25">
      <c r="A1099" s="1"/>
      <c r="B1099" s="1"/>
      <c r="C1099" s="1"/>
      <c r="D1099" s="1"/>
      <c r="E1099" s="2"/>
      <c r="F1099" s="1"/>
      <c r="G1099" s="3"/>
      <c r="H1099" s="3"/>
      <c r="I1099" s="291"/>
      <c r="J1099" s="4"/>
      <c r="K1099" s="1"/>
      <c r="L1099" s="1"/>
      <c r="M1099" s="211"/>
      <c r="N1099" s="212"/>
      <c r="O1099" s="4"/>
      <c r="P1099" s="4"/>
      <c r="Q1099" s="4"/>
      <c r="R1099" s="1"/>
      <c r="S1099" s="1"/>
    </row>
    <row r="1100" spans="1:19" x14ac:dyDescent="0.25">
      <c r="A1100" s="1"/>
      <c r="B1100" s="1"/>
      <c r="C1100" s="1"/>
      <c r="D1100" s="1"/>
      <c r="E1100" s="2"/>
      <c r="F1100" s="1"/>
      <c r="G1100" s="3"/>
      <c r="H1100" s="3"/>
      <c r="I1100" s="291"/>
      <c r="J1100" s="4"/>
      <c r="K1100" s="1"/>
      <c r="L1100" s="1"/>
      <c r="M1100" s="211"/>
      <c r="N1100" s="212"/>
      <c r="O1100" s="4"/>
      <c r="P1100" s="4"/>
      <c r="Q1100" s="4"/>
      <c r="R1100" s="1"/>
      <c r="S1100" s="1"/>
    </row>
    <row r="1101" spans="1:19" x14ac:dyDescent="0.25">
      <c r="A1101" s="1"/>
      <c r="B1101" s="1"/>
      <c r="C1101" s="1"/>
      <c r="D1101" s="1"/>
      <c r="E1101" s="2"/>
      <c r="F1101" s="1"/>
      <c r="G1101" s="3"/>
      <c r="H1101" s="3"/>
      <c r="I1101" s="291"/>
      <c r="J1101" s="4"/>
      <c r="K1101" s="1"/>
      <c r="L1101" s="1"/>
      <c r="M1101" s="211"/>
      <c r="N1101" s="212"/>
      <c r="O1101" s="4"/>
      <c r="P1101" s="4"/>
      <c r="Q1101" s="4"/>
      <c r="R1101" s="1"/>
      <c r="S1101" s="1"/>
    </row>
    <row r="1102" spans="1:19" x14ac:dyDescent="0.25">
      <c r="A1102" s="1"/>
      <c r="B1102" s="1"/>
      <c r="C1102" s="1" t="s">
        <v>30</v>
      </c>
      <c r="D1102" s="2"/>
      <c r="E1102" s="1"/>
      <c r="F1102" s="2"/>
      <c r="G1102" s="1"/>
      <c r="H1102" s="3"/>
      <c r="I1102" s="111"/>
      <c r="J1102" s="1"/>
      <c r="K1102" s="4"/>
      <c r="L1102" s="1"/>
      <c r="M1102" s="1"/>
      <c r="N1102" s="211"/>
      <c r="O1102" s="212"/>
      <c r="P1102" s="4"/>
      <c r="Q1102" s="4"/>
      <c r="R1102" s="4"/>
      <c r="S1102" s="1"/>
    </row>
    <row r="1103" spans="1:19" x14ac:dyDescent="0.25">
      <c r="A1103" s="1"/>
      <c r="B1103" s="1"/>
      <c r="C1103" s="1"/>
      <c r="D1103" s="2"/>
      <c r="E1103" s="1"/>
      <c r="F1103" s="2"/>
      <c r="G1103" s="1"/>
      <c r="H1103" s="3"/>
      <c r="I1103" s="111"/>
      <c r="J1103" s="1"/>
      <c r="K1103" s="4"/>
      <c r="L1103" s="1"/>
      <c r="M1103" s="1"/>
      <c r="N1103" s="211"/>
      <c r="O1103" s="212"/>
      <c r="P1103" s="4"/>
      <c r="Q1103" s="4"/>
      <c r="R1103" s="4"/>
      <c r="S1103" s="1"/>
    </row>
    <row r="1104" spans="1:19" x14ac:dyDescent="0.25">
      <c r="A1104" s="1"/>
      <c r="B1104" s="1"/>
      <c r="C1104" s="1"/>
      <c r="D1104" s="2"/>
      <c r="E1104" s="1"/>
      <c r="F1104" s="2"/>
      <c r="G1104" s="1"/>
      <c r="H1104" s="3"/>
      <c r="I1104" s="111"/>
      <c r="J1104" s="1"/>
      <c r="K1104" s="4"/>
      <c r="L1104" s="1"/>
      <c r="M1104" s="1"/>
      <c r="N1104" s="211"/>
      <c r="O1104" s="212"/>
      <c r="P1104" s="4"/>
      <c r="Q1104" s="4"/>
      <c r="R1104" s="4"/>
      <c r="S1104" s="1"/>
    </row>
    <row r="1105" spans="1:19" x14ac:dyDescent="0.25">
      <c r="A1105" s="1"/>
      <c r="B1105" s="1"/>
      <c r="C1105" s="1"/>
      <c r="D1105" s="2"/>
      <c r="E1105" s="1"/>
      <c r="F1105" s="2"/>
      <c r="G1105" s="1"/>
      <c r="H1105" s="3"/>
      <c r="I1105" s="111"/>
      <c r="J1105" s="1"/>
      <c r="K1105" s="4"/>
      <c r="L1105" s="1"/>
      <c r="M1105" s="1"/>
      <c r="N1105" s="211"/>
      <c r="O1105" s="212"/>
      <c r="P1105" s="4"/>
      <c r="Q1105" s="4"/>
      <c r="R1105" s="4"/>
      <c r="S1105" s="1"/>
    </row>
    <row r="1106" spans="1:19" x14ac:dyDescent="0.25">
      <c r="A1106" s="1"/>
      <c r="B1106" s="1"/>
      <c r="C1106" s="1"/>
      <c r="D1106" s="2"/>
      <c r="E1106" s="1"/>
      <c r="F1106" s="2"/>
      <c r="G1106" s="1"/>
      <c r="H1106" s="3"/>
      <c r="I1106" s="111"/>
      <c r="J1106" s="1"/>
      <c r="K1106" s="4"/>
      <c r="L1106" s="1"/>
      <c r="M1106" s="1"/>
      <c r="N1106" s="211"/>
      <c r="O1106" s="212"/>
      <c r="P1106" s="4"/>
      <c r="Q1106" s="4"/>
      <c r="R1106" s="4"/>
      <c r="S1106" s="1"/>
    </row>
    <row r="1107" spans="1:19" x14ac:dyDescent="0.25">
      <c r="A1107" s="1"/>
      <c r="B1107" s="413" t="s">
        <v>0</v>
      </c>
      <c r="C1107" s="413"/>
      <c r="D1107" s="413"/>
      <c r="E1107" s="380" t="s">
        <v>200</v>
      </c>
      <c r="F1107" s="380"/>
      <c r="G1107" s="380"/>
      <c r="H1107" s="380"/>
      <c r="I1107" s="380"/>
      <c r="J1107" s="380"/>
      <c r="K1107" s="5"/>
      <c r="L1107" s="6"/>
      <c r="M1107" s="6"/>
      <c r="N1107" s="213"/>
      <c r="O1107" s="212"/>
      <c r="P1107" s="4"/>
      <c r="Q1107" s="4"/>
      <c r="R1107" s="4"/>
      <c r="S1107" s="1"/>
    </row>
    <row r="1108" spans="1:19" x14ac:dyDescent="0.25">
      <c r="A1108" s="1"/>
      <c r="C1108" s="214"/>
      <c r="D1108" s="214" t="s">
        <v>1</v>
      </c>
      <c r="E1108" s="414" t="s">
        <v>270</v>
      </c>
      <c r="F1108" s="414"/>
      <c r="G1108" s="414"/>
      <c r="H1108" s="414"/>
      <c r="I1108" s="414"/>
      <c r="J1108" s="414"/>
      <c r="K1108" s="5"/>
      <c r="L1108" s="6"/>
      <c r="M1108" s="6"/>
      <c r="N1108" s="213"/>
      <c r="O1108" s="212"/>
      <c r="P1108" s="4"/>
      <c r="Q1108" s="4"/>
      <c r="R1108" s="4"/>
      <c r="S1108" s="1"/>
    </row>
    <row r="1109" spans="1:19" x14ac:dyDescent="0.25">
      <c r="A1109" s="7"/>
      <c r="C1109" s="118"/>
      <c r="D1109" s="118" t="s">
        <v>2</v>
      </c>
      <c r="E1109" s="415" t="s">
        <v>284</v>
      </c>
      <c r="F1109" s="415"/>
      <c r="G1109" s="8"/>
      <c r="H1109" s="9"/>
      <c r="I1109" s="215"/>
      <c r="J1109" s="11"/>
      <c r="K1109" s="4"/>
      <c r="L1109" s="6"/>
      <c r="M1109" s="6"/>
      <c r="N1109" s="213"/>
      <c r="O1109" s="212"/>
      <c r="P1109" s="4"/>
      <c r="Q1109" s="4"/>
      <c r="R1109" s="4"/>
      <c r="S1109" s="1"/>
    </row>
    <row r="1110" spans="1:19" ht="15.75" thickBot="1" x14ac:dyDescent="0.3">
      <c r="A1110" s="7"/>
      <c r="C1110" s="118"/>
      <c r="D1110" s="118"/>
      <c r="E1110" s="171"/>
      <c r="F1110" s="171"/>
      <c r="G1110" s="13"/>
      <c r="H1110" s="14"/>
      <c r="I1110" s="248"/>
      <c r="J1110" s="16"/>
      <c r="K1110" s="4"/>
      <c r="L1110" s="6"/>
      <c r="M1110" s="6"/>
      <c r="N1110" s="213"/>
      <c r="O1110" s="212"/>
      <c r="P1110" s="4"/>
      <c r="Q1110" s="4"/>
      <c r="R1110" s="4"/>
      <c r="S1110" s="1"/>
    </row>
    <row r="1111" spans="1:19" x14ac:dyDescent="0.25">
      <c r="A1111" s="5"/>
      <c r="B1111" s="416" t="s">
        <v>186</v>
      </c>
      <c r="C1111" s="400" t="s">
        <v>4</v>
      </c>
      <c r="D1111" s="402"/>
      <c r="E1111" s="418" t="s">
        <v>187</v>
      </c>
      <c r="F1111" s="418" t="s">
        <v>188</v>
      </c>
      <c r="G1111" s="418" t="s">
        <v>5</v>
      </c>
      <c r="H1111" s="419" t="s">
        <v>63</v>
      </c>
      <c r="I1111" s="400" t="s">
        <v>6</v>
      </c>
      <c r="J1111" s="401"/>
      <c r="K1111" s="401"/>
      <c r="L1111" s="401"/>
      <c r="M1111" s="402"/>
      <c r="N1111" s="403" t="s">
        <v>7</v>
      </c>
      <c r="O1111" s="404"/>
      <c r="P1111" s="403" t="s">
        <v>8</v>
      </c>
      <c r="Q1111" s="404"/>
      <c r="R1111" s="403" t="s">
        <v>9</v>
      </c>
      <c r="S1111" s="405"/>
    </row>
    <row r="1112" spans="1:19" x14ac:dyDescent="0.25">
      <c r="A1112" s="5"/>
      <c r="B1112" s="417"/>
      <c r="C1112" s="378" t="s">
        <v>10</v>
      </c>
      <c r="D1112" s="378" t="s">
        <v>11</v>
      </c>
      <c r="E1112" s="408"/>
      <c r="F1112" s="408"/>
      <c r="G1112" s="408"/>
      <c r="H1112" s="420"/>
      <c r="I1112" s="409" t="s">
        <v>12</v>
      </c>
      <c r="J1112" s="410"/>
      <c r="K1112" s="409" t="s">
        <v>13</v>
      </c>
      <c r="L1112" s="411"/>
      <c r="M1112" s="410"/>
      <c r="N1112" s="406" t="s">
        <v>14</v>
      </c>
      <c r="O1112" s="412"/>
      <c r="P1112" s="406" t="s">
        <v>14</v>
      </c>
      <c r="Q1112" s="412"/>
      <c r="R1112" s="406"/>
      <c r="S1112" s="407"/>
    </row>
    <row r="1113" spans="1:19" ht="23.25" thickBot="1" x14ac:dyDescent="0.3">
      <c r="A1113" s="18"/>
      <c r="B1113" s="417"/>
      <c r="C1113" s="408"/>
      <c r="D1113" s="408"/>
      <c r="E1113" s="408"/>
      <c r="F1113" s="408"/>
      <c r="G1113" s="408"/>
      <c r="H1113" s="420"/>
      <c r="I1113" s="43" t="s">
        <v>15</v>
      </c>
      <c r="J1113" s="20" t="s">
        <v>16</v>
      </c>
      <c r="K1113" s="20" t="s">
        <v>189</v>
      </c>
      <c r="L1113" s="20" t="s">
        <v>15</v>
      </c>
      <c r="M1113" s="225" t="s">
        <v>17</v>
      </c>
      <c r="N1113" s="226" t="s">
        <v>18</v>
      </c>
      <c r="O1113" s="20" t="s">
        <v>17</v>
      </c>
      <c r="P1113" s="20" t="s">
        <v>19</v>
      </c>
      <c r="Q1113" s="20" t="s">
        <v>17</v>
      </c>
      <c r="R1113" s="227" t="s">
        <v>20</v>
      </c>
      <c r="S1113" s="228" t="s">
        <v>21</v>
      </c>
    </row>
    <row r="1114" spans="1:19" ht="22.5" x14ac:dyDescent="0.25">
      <c r="A1114" s="18"/>
      <c r="B1114" s="251">
        <v>169951003</v>
      </c>
      <c r="C1114" s="21">
        <v>411001</v>
      </c>
      <c r="D1114" s="21" t="s">
        <v>271</v>
      </c>
      <c r="E1114" s="21" t="s">
        <v>23</v>
      </c>
      <c r="F1114" s="21" t="s">
        <v>23</v>
      </c>
      <c r="G1114" s="21" t="s">
        <v>23</v>
      </c>
      <c r="H1114" s="22">
        <v>464929.42</v>
      </c>
      <c r="I1114" s="314">
        <v>38485.980000000003</v>
      </c>
      <c r="J1114" s="54">
        <f>22729+42995.15+25174+44800+38485.98</f>
        <v>174184.13</v>
      </c>
      <c r="K1114" s="46" t="s">
        <v>23</v>
      </c>
      <c r="L1114" s="46">
        <v>0</v>
      </c>
      <c r="M1114" s="46">
        <v>0</v>
      </c>
      <c r="N1114" s="46">
        <f>I1114*100/H1114</f>
        <v>8.2778112858506585</v>
      </c>
      <c r="O1114" s="46">
        <f>J1114*100/H1114</f>
        <v>37.464639256427354</v>
      </c>
      <c r="P1114" s="46">
        <f>I1114*100/H1114</f>
        <v>8.2778112858506585</v>
      </c>
      <c r="Q1114" s="46">
        <f>J1114*100/H1114</f>
        <v>37.464639256427354</v>
      </c>
      <c r="R1114" s="21" t="s">
        <v>23</v>
      </c>
      <c r="S1114" s="24" t="s">
        <v>23</v>
      </c>
    </row>
    <row r="1115" spans="1:19" ht="45" x14ac:dyDescent="0.25">
      <c r="A1115" s="18"/>
      <c r="B1115" s="255"/>
      <c r="C1115" s="25">
        <v>411002</v>
      </c>
      <c r="D1115" s="25" t="s">
        <v>272</v>
      </c>
      <c r="E1115" s="25" t="s">
        <v>22</v>
      </c>
      <c r="F1115" s="135" t="s">
        <v>273</v>
      </c>
      <c r="G1115" s="134" t="s">
        <v>274</v>
      </c>
      <c r="H1115" s="26">
        <v>11912.46</v>
      </c>
      <c r="I1115" s="26">
        <v>0</v>
      </c>
      <c r="J1115" s="47">
        <v>11912.46</v>
      </c>
      <c r="K1115" s="48" t="s">
        <v>23</v>
      </c>
      <c r="L1115" s="48">
        <v>0</v>
      </c>
      <c r="M1115" s="48">
        <v>0</v>
      </c>
      <c r="N1115" s="48">
        <v>100</v>
      </c>
      <c r="O1115" s="48">
        <v>100</v>
      </c>
      <c r="P1115" s="48">
        <v>100</v>
      </c>
      <c r="Q1115" s="48">
        <v>100</v>
      </c>
      <c r="R1115" s="25"/>
      <c r="S1115" s="28" t="s">
        <v>24</v>
      </c>
    </row>
    <row r="1116" spans="1:19" ht="112.5" x14ac:dyDescent="0.25">
      <c r="A1116" s="18"/>
      <c r="B1116" s="255" t="s">
        <v>275</v>
      </c>
      <c r="C1116" s="25">
        <v>411003</v>
      </c>
      <c r="D1116" s="235" t="s">
        <v>302</v>
      </c>
      <c r="E1116" s="235" t="s">
        <v>22</v>
      </c>
      <c r="F1116" s="135" t="s">
        <v>273</v>
      </c>
      <c r="G1116" s="315" t="s">
        <v>277</v>
      </c>
      <c r="H1116" s="26">
        <v>18300</v>
      </c>
      <c r="I1116" s="26">
        <v>18300</v>
      </c>
      <c r="J1116" s="26">
        <v>18300</v>
      </c>
      <c r="K1116" s="48" t="s">
        <v>23</v>
      </c>
      <c r="L1116" s="48">
        <v>0</v>
      </c>
      <c r="M1116" s="48">
        <v>0</v>
      </c>
      <c r="N1116" s="48">
        <f>I1116*100/H1116</f>
        <v>100</v>
      </c>
      <c r="O1116" s="48">
        <f>J1116*100/H1116</f>
        <v>100</v>
      </c>
      <c r="P1116" s="48">
        <f>I1116*100/H1116</f>
        <v>100</v>
      </c>
      <c r="Q1116" s="48">
        <f>J1116*100/H1116</f>
        <v>100</v>
      </c>
      <c r="R1116" s="25"/>
      <c r="S1116" s="28" t="s">
        <v>24</v>
      </c>
    </row>
    <row r="1117" spans="1:19" ht="101.25" x14ac:dyDescent="0.25">
      <c r="A1117" s="18"/>
      <c r="B1117" s="255"/>
      <c r="C1117" s="25">
        <v>411004</v>
      </c>
      <c r="D1117" s="235" t="s">
        <v>303</v>
      </c>
      <c r="E1117" s="235" t="s">
        <v>22</v>
      </c>
      <c r="F1117" s="135" t="s">
        <v>273</v>
      </c>
      <c r="G1117" s="315" t="s">
        <v>277</v>
      </c>
      <c r="H1117" s="26">
        <v>29973.02</v>
      </c>
      <c r="I1117" s="26">
        <v>29973.02</v>
      </c>
      <c r="J1117" s="26">
        <v>29973.02</v>
      </c>
      <c r="K1117" s="48" t="s">
        <v>23</v>
      </c>
      <c r="L1117" s="48">
        <v>0</v>
      </c>
      <c r="M1117" s="48">
        <v>0</v>
      </c>
      <c r="N1117" s="48">
        <f>I1117*100/H1117</f>
        <v>100</v>
      </c>
      <c r="O1117" s="48">
        <f>J1117*100/H1117</f>
        <v>100</v>
      </c>
      <c r="P1117" s="48">
        <f>I1117*100/H1117</f>
        <v>100</v>
      </c>
      <c r="Q1117" s="48">
        <f>J1117*100/H1117</f>
        <v>100</v>
      </c>
      <c r="R1117" s="25"/>
      <c r="S1117" s="28" t="s">
        <v>24</v>
      </c>
    </row>
    <row r="1118" spans="1:19" ht="102" thickBot="1" x14ac:dyDescent="0.3">
      <c r="A1118" s="18"/>
      <c r="B1118" s="257"/>
      <c r="C1118" s="29">
        <v>411005</v>
      </c>
      <c r="D1118" s="239" t="s">
        <v>304</v>
      </c>
      <c r="E1118" s="239" t="s">
        <v>22</v>
      </c>
      <c r="F1118" s="141" t="s">
        <v>273</v>
      </c>
      <c r="G1118" s="297" t="s">
        <v>277</v>
      </c>
      <c r="H1118" s="30">
        <v>61722</v>
      </c>
      <c r="I1118" s="30">
        <v>61722</v>
      </c>
      <c r="J1118" s="30">
        <v>61722</v>
      </c>
      <c r="K1118" s="50" t="s">
        <v>23</v>
      </c>
      <c r="L1118" s="50">
        <v>0</v>
      </c>
      <c r="M1118" s="50">
        <v>0</v>
      </c>
      <c r="N1118" s="50">
        <f>I1118*100/H1118</f>
        <v>100</v>
      </c>
      <c r="O1118" s="50">
        <f>J1118*100/H1118</f>
        <v>100</v>
      </c>
      <c r="P1118" s="50">
        <f>I1118*100/H1118</f>
        <v>100</v>
      </c>
      <c r="Q1118" s="50">
        <f>J1118*100/H1118</f>
        <v>100</v>
      </c>
      <c r="R1118" s="29"/>
      <c r="S1118" s="32" t="s">
        <v>24</v>
      </c>
    </row>
    <row r="1119" spans="1:19" ht="15.75" thickBot="1" x14ac:dyDescent="0.3">
      <c r="A1119" s="36"/>
      <c r="B1119" s="37"/>
      <c r="C1119" s="37"/>
      <c r="D1119" s="37"/>
      <c r="E1119" s="38"/>
      <c r="F1119" s="38"/>
      <c r="G1119" s="41" t="s">
        <v>32</v>
      </c>
      <c r="H1119" s="69">
        <f>H1114+H1115+H1116+H1117+H1118</f>
        <v>586836.9</v>
      </c>
      <c r="I1119" s="165">
        <f>I1114+I1115+I1116+I1117+I1118</f>
        <v>148481</v>
      </c>
      <c r="J1119" s="35">
        <f>J1114+J1115+J1116+J1117+J1118</f>
        <v>296091.61</v>
      </c>
      <c r="K1119" s="298" t="s">
        <v>23</v>
      </c>
      <c r="L1119" s="196">
        <f>SUM(L1116:L1116)</f>
        <v>0</v>
      </c>
      <c r="M1119" s="167">
        <f>SUM(M1116:M1116)</f>
        <v>0</v>
      </c>
      <c r="N1119" s="244"/>
      <c r="O1119" s="38"/>
      <c r="P1119" s="38"/>
      <c r="Q1119" s="38"/>
      <c r="R1119" s="38"/>
      <c r="S1119" s="38"/>
    </row>
    <row r="1120" spans="1:19" x14ac:dyDescent="0.25">
      <c r="A1120" s="36"/>
      <c r="B1120" s="37"/>
      <c r="C1120" s="37"/>
      <c r="D1120" s="37"/>
      <c r="E1120" s="38"/>
      <c r="F1120" s="38"/>
      <c r="G1120" s="41"/>
      <c r="H1120" s="148"/>
      <c r="I1120" s="148"/>
      <c r="J1120" s="39"/>
      <c r="K1120" s="53"/>
      <c r="L1120" s="197"/>
      <c r="M1120" s="197"/>
      <c r="N1120" s="244"/>
      <c r="O1120" s="38"/>
      <c r="P1120" s="38"/>
      <c r="Q1120" s="38"/>
      <c r="R1120" s="38"/>
      <c r="S1120" s="38"/>
    </row>
    <row r="1121" spans="1:19" x14ac:dyDescent="0.25">
      <c r="A1121" s="36"/>
      <c r="B1121" s="37"/>
      <c r="C1121" s="37"/>
      <c r="D1121" s="37"/>
      <c r="E1121" s="38"/>
      <c r="F1121" s="38"/>
      <c r="G1121" s="41"/>
      <c r="H1121" s="39"/>
      <c r="I1121" s="148"/>
      <c r="J1121" s="299"/>
      <c r="K1121" s="245"/>
      <c r="L1121" s="197"/>
      <c r="M1121" s="197"/>
      <c r="N1121" s="244"/>
      <c r="O1121" s="38"/>
      <c r="P1121" s="38"/>
      <c r="Q1121" s="38"/>
      <c r="R1121" s="38"/>
      <c r="S1121" s="38"/>
    </row>
    <row r="1122" spans="1:19" x14ac:dyDescent="0.25">
      <c r="A1122" s="7"/>
      <c r="B1122" s="1"/>
      <c r="C1122" s="1"/>
      <c r="D1122" s="1"/>
      <c r="E1122" s="1"/>
      <c r="F1122" s="2"/>
      <c r="G1122" s="1"/>
      <c r="H1122" s="3"/>
      <c r="I1122" s="111"/>
      <c r="J1122" s="1"/>
      <c r="K1122" s="4"/>
      <c r="L1122" s="1"/>
      <c r="M1122" s="1"/>
      <c r="N1122" s="211"/>
      <c r="O1122" s="212"/>
      <c r="P1122" s="4"/>
      <c r="Q1122" s="4"/>
      <c r="R1122" s="4"/>
      <c r="S1122" s="63"/>
    </row>
    <row r="1123" spans="1:19" x14ac:dyDescent="0.25">
      <c r="A1123" s="7"/>
      <c r="B1123" s="1"/>
      <c r="C1123" s="1"/>
      <c r="D1123" s="1"/>
      <c r="E1123" s="1"/>
      <c r="F1123" s="2"/>
      <c r="G1123" s="1"/>
      <c r="H1123" s="3"/>
      <c r="I1123" s="111"/>
      <c r="J1123" s="1"/>
      <c r="K1123" s="4"/>
      <c r="L1123" s="1"/>
      <c r="M1123" s="1"/>
      <c r="N1123" s="211"/>
      <c r="O1123" s="212"/>
      <c r="P1123" s="4"/>
      <c r="Q1123" s="4"/>
      <c r="R1123" s="4"/>
      <c r="S1123" s="1"/>
    </row>
    <row r="1124" spans="1:19" x14ac:dyDescent="0.25">
      <c r="A1124" s="7"/>
      <c r="B1124" s="1"/>
      <c r="C1124" s="1"/>
      <c r="D1124" s="1"/>
      <c r="E1124" s="1"/>
      <c r="F1124" s="2"/>
      <c r="G1124" s="1"/>
      <c r="H1124" s="3"/>
      <c r="I1124" s="111"/>
      <c r="J1124" s="1"/>
      <c r="K1124" s="4"/>
      <c r="L1124" s="1"/>
      <c r="M1124" s="1"/>
      <c r="N1124" s="211"/>
      <c r="O1124" s="212"/>
      <c r="P1124" s="4"/>
      <c r="Q1124" s="4"/>
      <c r="R1124" s="4"/>
      <c r="S1124" s="1"/>
    </row>
    <row r="1125" spans="1:19" x14ac:dyDescent="0.25">
      <c r="A1125" s="7"/>
      <c r="B1125" s="1"/>
      <c r="C1125" s="1"/>
      <c r="D1125" s="1"/>
      <c r="E1125" s="1"/>
      <c r="F1125" s="2"/>
      <c r="G1125" s="1"/>
      <c r="H1125" s="3"/>
      <c r="I1125" s="111"/>
      <c r="J1125" s="1"/>
      <c r="K1125" s="4"/>
      <c r="L1125" s="1"/>
      <c r="M1125" s="1"/>
      <c r="N1125" s="211"/>
      <c r="O1125" s="212"/>
      <c r="P1125" s="4"/>
      <c r="Q1125" s="4"/>
      <c r="R1125" s="4"/>
      <c r="S1125" s="1"/>
    </row>
    <row r="1126" spans="1:19" x14ac:dyDescent="0.25">
      <c r="A1126" s="7"/>
      <c r="B1126" s="1"/>
      <c r="C1126" s="1"/>
      <c r="D1126" s="1"/>
      <c r="E1126" s="1"/>
      <c r="F1126" s="2"/>
      <c r="G1126" s="1"/>
      <c r="H1126" s="3"/>
      <c r="I1126" s="111"/>
      <c r="J1126" s="1"/>
      <c r="K1126" s="4"/>
      <c r="L1126" s="1"/>
      <c r="M1126" s="1"/>
      <c r="N1126" s="211"/>
      <c r="O1126" s="212"/>
      <c r="P1126" s="4"/>
      <c r="Q1126" s="4"/>
      <c r="R1126" s="4"/>
      <c r="S1126" s="1"/>
    </row>
    <row r="1127" spans="1:19" x14ac:dyDescent="0.25">
      <c r="A1127" s="7"/>
      <c r="B1127" s="1"/>
      <c r="C1127" s="1"/>
      <c r="D1127" s="1"/>
      <c r="E1127" s="1"/>
      <c r="F1127" s="2"/>
      <c r="G1127" s="1"/>
      <c r="H1127" s="3"/>
      <c r="I1127" s="111"/>
      <c r="J1127" s="1"/>
      <c r="K1127" s="4"/>
      <c r="L1127" s="1"/>
      <c r="M1127" s="1"/>
      <c r="N1127" s="211"/>
      <c r="O1127" s="212"/>
      <c r="P1127" s="4"/>
      <c r="Q1127" s="4"/>
      <c r="R1127" s="4"/>
      <c r="S1127" s="1"/>
    </row>
    <row r="1128" spans="1:19" x14ac:dyDescent="0.25">
      <c r="A1128" s="7"/>
      <c r="B1128" s="1"/>
      <c r="C1128" s="1"/>
      <c r="D1128" s="1"/>
      <c r="E1128" s="1"/>
      <c r="F1128" s="2"/>
      <c r="G1128" s="1"/>
      <c r="H1128" s="3"/>
      <c r="I1128" s="111"/>
      <c r="J1128" s="1"/>
      <c r="K1128" s="4"/>
      <c r="L1128" s="1"/>
      <c r="M1128" s="1"/>
      <c r="N1128" s="211"/>
      <c r="O1128" s="212"/>
      <c r="P1128" s="4"/>
      <c r="Q1128" s="4"/>
      <c r="R1128" s="4"/>
      <c r="S1128" s="1"/>
    </row>
    <row r="1129" spans="1:19" x14ac:dyDescent="0.25">
      <c r="A1129" s="7"/>
      <c r="B1129" s="1"/>
      <c r="C1129" s="1"/>
      <c r="D1129" s="1"/>
      <c r="E1129" s="1"/>
      <c r="F1129" s="2"/>
      <c r="G1129" s="1"/>
      <c r="H1129" s="3"/>
      <c r="I1129" s="111"/>
      <c r="J1129" s="1"/>
      <c r="K1129" s="4"/>
      <c r="L1129" s="1"/>
      <c r="M1129" s="1"/>
      <c r="N1129" s="211"/>
      <c r="O1129" s="212"/>
      <c r="P1129" s="4"/>
      <c r="Q1129" s="4"/>
      <c r="R1129" s="4"/>
      <c r="S1129" s="1"/>
    </row>
    <row r="1130" spans="1:19" x14ac:dyDescent="0.25">
      <c r="A1130" s="1"/>
      <c r="B1130" s="1"/>
      <c r="C1130" s="1"/>
      <c r="D1130" s="2"/>
      <c r="E1130" s="1"/>
      <c r="F1130" s="2"/>
      <c r="G1130" s="1"/>
      <c r="H1130" s="3"/>
      <c r="I1130" s="111"/>
      <c r="J1130" s="1"/>
      <c r="K1130" s="4"/>
      <c r="L1130" s="1"/>
      <c r="M1130" s="1"/>
      <c r="N1130" s="211"/>
      <c r="O1130" s="212"/>
      <c r="P1130" s="4"/>
      <c r="Q1130" s="4"/>
      <c r="R1130" s="4"/>
      <c r="S1130" s="1"/>
    </row>
    <row r="1131" spans="1:19" x14ac:dyDescent="0.25">
      <c r="A1131" s="1"/>
      <c r="B1131" s="1"/>
      <c r="C1131" s="1"/>
      <c r="D1131" s="2"/>
      <c r="E1131" s="1"/>
      <c r="F1131" s="2"/>
      <c r="G1131" s="1"/>
      <c r="H1131" s="3"/>
      <c r="I1131" s="111"/>
      <c r="J1131" s="1"/>
      <c r="K1131" s="4"/>
      <c r="L1131" s="1"/>
      <c r="M1131" s="1"/>
      <c r="N1131" s="211"/>
      <c r="O1131" s="212"/>
      <c r="P1131" s="4"/>
      <c r="Q1131" s="4"/>
      <c r="R1131" s="4"/>
      <c r="S1131" s="1"/>
    </row>
    <row r="1132" spans="1:19" x14ac:dyDescent="0.25">
      <c r="A1132" s="1"/>
      <c r="B1132" s="1"/>
      <c r="C1132" s="1"/>
      <c r="D1132" s="2"/>
      <c r="E1132" s="1"/>
      <c r="F1132" s="2"/>
      <c r="G1132" s="1"/>
      <c r="H1132" s="3"/>
      <c r="I1132" s="111"/>
      <c r="J1132" s="1"/>
      <c r="K1132" s="4"/>
      <c r="L1132" s="1"/>
      <c r="M1132" s="1"/>
      <c r="N1132" s="211"/>
      <c r="O1132" s="212"/>
      <c r="P1132" s="4"/>
      <c r="Q1132" s="4"/>
      <c r="R1132" s="4"/>
      <c r="S1132" s="1"/>
    </row>
    <row r="1133" spans="1:19" x14ac:dyDescent="0.25">
      <c r="A1133" s="1"/>
      <c r="B1133" s="1"/>
      <c r="C1133" s="1"/>
      <c r="D1133" s="2"/>
      <c r="E1133" s="1"/>
      <c r="F1133" s="2"/>
      <c r="G1133" s="1"/>
      <c r="H1133" s="3"/>
      <c r="I1133" s="111"/>
      <c r="J1133" s="1"/>
      <c r="K1133" s="4"/>
      <c r="L1133" s="1"/>
      <c r="M1133" s="1"/>
      <c r="N1133" s="211"/>
      <c r="O1133" s="212"/>
      <c r="P1133" s="4"/>
      <c r="Q1133" s="4"/>
      <c r="R1133" s="4"/>
      <c r="S1133" s="1"/>
    </row>
    <row r="1134" spans="1:19" x14ac:dyDescent="0.25">
      <c r="A1134" s="1"/>
      <c r="B1134" s="1"/>
      <c r="C1134" s="1"/>
      <c r="D1134" s="2"/>
      <c r="E1134" s="1"/>
      <c r="F1134" s="2"/>
      <c r="G1134" s="1"/>
      <c r="H1134" s="3"/>
      <c r="I1134" s="111"/>
      <c r="J1134" s="1"/>
      <c r="K1134" s="4"/>
      <c r="L1134" s="1"/>
      <c r="M1134" s="1"/>
      <c r="N1134" s="211"/>
      <c r="O1134" s="212"/>
      <c r="P1134" s="4"/>
      <c r="Q1134" s="4"/>
      <c r="R1134" s="4"/>
      <c r="S1134" s="1"/>
    </row>
    <row r="1135" spans="1:19" x14ac:dyDescent="0.25">
      <c r="A1135" s="1"/>
      <c r="B1135" s="413" t="s">
        <v>0</v>
      </c>
      <c r="C1135" s="413"/>
      <c r="D1135" s="413"/>
      <c r="E1135" s="380" t="s">
        <v>200</v>
      </c>
      <c r="F1135" s="380"/>
      <c r="G1135" s="380"/>
      <c r="H1135" s="380"/>
      <c r="I1135" s="380"/>
      <c r="J1135" s="380"/>
      <c r="K1135" s="5"/>
      <c r="L1135" s="6"/>
      <c r="M1135" s="6"/>
      <c r="N1135" s="213"/>
      <c r="O1135" s="212"/>
      <c r="P1135" s="4"/>
      <c r="Q1135" s="4"/>
      <c r="R1135" s="4"/>
      <c r="S1135" s="1"/>
    </row>
    <row r="1136" spans="1:19" x14ac:dyDescent="0.25">
      <c r="A1136" s="1"/>
      <c r="C1136" s="214"/>
      <c r="D1136" s="214" t="s">
        <v>1</v>
      </c>
      <c r="E1136" s="414" t="s">
        <v>278</v>
      </c>
      <c r="F1136" s="414"/>
      <c r="G1136" s="414"/>
      <c r="H1136" s="414"/>
      <c r="I1136" s="414"/>
      <c r="J1136" s="414"/>
      <c r="K1136" s="5"/>
      <c r="L1136" s="6"/>
      <c r="M1136" s="6"/>
      <c r="N1136" s="213"/>
      <c r="O1136" s="212"/>
      <c r="P1136" s="4"/>
      <c r="Q1136" s="4"/>
      <c r="R1136" s="4"/>
      <c r="S1136" s="1"/>
    </row>
    <row r="1137" spans="1:19" x14ac:dyDescent="0.25">
      <c r="A1137" s="7"/>
      <c r="C1137" s="118"/>
      <c r="D1137" s="118" t="s">
        <v>2</v>
      </c>
      <c r="E1137" s="415" t="s">
        <v>284</v>
      </c>
      <c r="F1137" s="415"/>
      <c r="G1137" s="8"/>
      <c r="H1137" s="9"/>
      <c r="I1137" s="215"/>
      <c r="J1137" s="11"/>
      <c r="K1137" s="4"/>
      <c r="L1137" s="6"/>
      <c r="M1137" s="6"/>
      <c r="N1137" s="213"/>
      <c r="O1137" s="212"/>
      <c r="P1137" s="4"/>
      <c r="Q1137" s="4"/>
      <c r="R1137" s="4"/>
      <c r="S1137" s="1"/>
    </row>
    <row r="1138" spans="1:19" x14ac:dyDescent="0.25">
      <c r="A1138" s="7"/>
      <c r="C1138" s="118"/>
      <c r="D1138" s="118"/>
      <c r="E1138" s="171"/>
      <c r="F1138" s="171"/>
      <c r="G1138" s="13"/>
      <c r="H1138" s="14"/>
      <c r="I1138" s="248"/>
      <c r="J1138" s="16"/>
      <c r="K1138" s="4"/>
      <c r="L1138" s="6"/>
      <c r="M1138" s="6"/>
      <c r="N1138" s="213"/>
      <c r="O1138" s="212"/>
      <c r="P1138" s="4"/>
      <c r="Q1138" s="4"/>
      <c r="R1138" s="4"/>
      <c r="S1138" s="1"/>
    </row>
    <row r="1139" spans="1:19" ht="15.75" thickBot="1" x14ac:dyDescent="0.3">
      <c r="A1139" s="7"/>
      <c r="B1139" s="12"/>
      <c r="C1139" s="12"/>
      <c r="D1139" s="12"/>
      <c r="E1139" s="12"/>
      <c r="F1139" s="12"/>
      <c r="G1139" s="13"/>
      <c r="H1139" s="14"/>
      <c r="I1139" s="248"/>
      <c r="J1139" s="16"/>
      <c r="K1139" s="17"/>
      <c r="L1139" s="16"/>
      <c r="M1139" s="16"/>
      <c r="N1139" s="249"/>
      <c r="O1139" s="250"/>
      <c r="P1139" s="17"/>
      <c r="Q1139" s="17"/>
      <c r="R1139" s="17"/>
      <c r="S1139" s="1"/>
    </row>
    <row r="1140" spans="1:19" x14ac:dyDescent="0.25">
      <c r="A1140" s="5"/>
      <c r="B1140" s="416" t="s">
        <v>186</v>
      </c>
      <c r="C1140" s="400" t="s">
        <v>4</v>
      </c>
      <c r="D1140" s="402"/>
      <c r="E1140" s="418" t="s">
        <v>187</v>
      </c>
      <c r="F1140" s="418" t="s">
        <v>188</v>
      </c>
      <c r="G1140" s="418" t="s">
        <v>5</v>
      </c>
      <c r="H1140" s="419" t="s">
        <v>63</v>
      </c>
      <c r="I1140" s="400" t="s">
        <v>6</v>
      </c>
      <c r="J1140" s="401"/>
      <c r="K1140" s="401"/>
      <c r="L1140" s="401"/>
      <c r="M1140" s="402"/>
      <c r="N1140" s="403" t="s">
        <v>7</v>
      </c>
      <c r="O1140" s="404"/>
      <c r="P1140" s="403" t="s">
        <v>8</v>
      </c>
      <c r="Q1140" s="404"/>
      <c r="R1140" s="403" t="s">
        <v>9</v>
      </c>
      <c r="S1140" s="405"/>
    </row>
    <row r="1141" spans="1:19" x14ac:dyDescent="0.25">
      <c r="A1141" s="5"/>
      <c r="B1141" s="417"/>
      <c r="C1141" s="378" t="s">
        <v>10</v>
      </c>
      <c r="D1141" s="378" t="s">
        <v>11</v>
      </c>
      <c r="E1141" s="408"/>
      <c r="F1141" s="408"/>
      <c r="G1141" s="408"/>
      <c r="H1141" s="420"/>
      <c r="I1141" s="409" t="s">
        <v>12</v>
      </c>
      <c r="J1141" s="410"/>
      <c r="K1141" s="409" t="s">
        <v>13</v>
      </c>
      <c r="L1141" s="411"/>
      <c r="M1141" s="410"/>
      <c r="N1141" s="406" t="s">
        <v>14</v>
      </c>
      <c r="O1141" s="412"/>
      <c r="P1141" s="406" t="s">
        <v>14</v>
      </c>
      <c r="Q1141" s="412"/>
      <c r="R1141" s="406"/>
      <c r="S1141" s="407"/>
    </row>
    <row r="1142" spans="1:19" ht="23.25" thickBot="1" x14ac:dyDescent="0.3">
      <c r="A1142" s="18"/>
      <c r="B1142" s="417"/>
      <c r="C1142" s="408"/>
      <c r="D1142" s="408"/>
      <c r="E1142" s="408"/>
      <c r="F1142" s="408"/>
      <c r="G1142" s="408"/>
      <c r="H1142" s="420"/>
      <c r="I1142" s="43" t="s">
        <v>15</v>
      </c>
      <c r="J1142" s="20" t="s">
        <v>16</v>
      </c>
      <c r="K1142" s="20" t="s">
        <v>189</v>
      </c>
      <c r="L1142" s="20" t="s">
        <v>15</v>
      </c>
      <c r="M1142" s="225" t="s">
        <v>17</v>
      </c>
      <c r="N1142" s="226" t="s">
        <v>18</v>
      </c>
      <c r="O1142" s="20" t="s">
        <v>17</v>
      </c>
      <c r="P1142" s="20" t="s">
        <v>19</v>
      </c>
      <c r="Q1142" s="20" t="s">
        <v>17</v>
      </c>
      <c r="R1142" s="227" t="s">
        <v>20</v>
      </c>
      <c r="S1142" s="228" t="s">
        <v>21</v>
      </c>
    </row>
    <row r="1143" spans="1:19" ht="22.5" x14ac:dyDescent="0.25">
      <c r="A1143" s="18"/>
      <c r="B1143" s="229"/>
      <c r="C1143" s="230">
        <v>412001</v>
      </c>
      <c r="D1143" s="230" t="s">
        <v>279</v>
      </c>
      <c r="E1143" s="230" t="s">
        <v>22</v>
      </c>
      <c r="F1143" s="21" t="s">
        <v>23</v>
      </c>
      <c r="G1143" s="300" t="s">
        <v>277</v>
      </c>
      <c r="H1143" s="22">
        <v>780254.63</v>
      </c>
      <c r="I1143" s="232">
        <v>53629.97</v>
      </c>
      <c r="J1143" s="130">
        <f>10378+31626+6581+36065+9252.16+9601.99+53629.97</f>
        <v>157134.12</v>
      </c>
      <c r="K1143" s="21" t="s">
        <v>23</v>
      </c>
      <c r="L1143" s="21">
        <v>0</v>
      </c>
      <c r="M1143" s="174" t="s">
        <v>68</v>
      </c>
      <c r="N1143" s="46">
        <f>(I1143*100)/H1143</f>
        <v>6.8733933690339013</v>
      </c>
      <c r="O1143" s="46">
        <f>J1143*100/H1143</f>
        <v>20.138825706167228</v>
      </c>
      <c r="P1143" s="21" t="s">
        <v>23</v>
      </c>
      <c r="Q1143" s="21" t="s">
        <v>23</v>
      </c>
      <c r="R1143" s="21" t="s">
        <v>23</v>
      </c>
      <c r="S1143" s="24" t="s">
        <v>23</v>
      </c>
    </row>
    <row r="1144" spans="1:19" ht="45.75" thickBot="1" x14ac:dyDescent="0.3">
      <c r="A1144" s="18"/>
      <c r="B1144" s="238">
        <v>169951002</v>
      </c>
      <c r="C1144" s="239">
        <v>412002</v>
      </c>
      <c r="D1144" s="239" t="s">
        <v>280</v>
      </c>
      <c r="E1144" s="239" t="s">
        <v>22</v>
      </c>
      <c r="F1144" s="29" t="s">
        <v>281</v>
      </c>
      <c r="G1144" s="297" t="s">
        <v>282</v>
      </c>
      <c r="H1144" s="30">
        <v>100000.72</v>
      </c>
      <c r="I1144" s="241">
        <v>0</v>
      </c>
      <c r="J1144" s="142">
        <f>30000+70000.72</f>
        <v>100000.72</v>
      </c>
      <c r="K1144" s="29"/>
      <c r="L1144" s="29"/>
      <c r="M1144" s="181"/>
      <c r="N1144" s="50"/>
      <c r="O1144" s="50"/>
      <c r="P1144" s="29"/>
      <c r="Q1144" s="29"/>
      <c r="R1144" s="29"/>
      <c r="S1144" s="32"/>
    </row>
    <row r="1145" spans="1:19" ht="15.75" thickBot="1" x14ac:dyDescent="0.3">
      <c r="A1145" s="18"/>
      <c r="B1145" s="301"/>
      <c r="C1145" s="301"/>
      <c r="D1145" s="301"/>
      <c r="E1145" s="301"/>
      <c r="F1145" s="33"/>
      <c r="G1145" s="41" t="s">
        <v>32</v>
      </c>
      <c r="H1145" s="34">
        <f>SUM(H1143:H1144)</f>
        <v>880255.35</v>
      </c>
      <c r="I1145" s="165">
        <f>SUM(I1143:I1144)</f>
        <v>53629.97</v>
      </c>
      <c r="J1145" s="35">
        <f>J1143+J1144</f>
        <v>257134.84</v>
      </c>
      <c r="K1145" s="208" t="s">
        <v>23</v>
      </c>
      <c r="L1145" s="302">
        <f>SUM(L1142:L1142)</f>
        <v>0</v>
      </c>
      <c r="M1145" s="303">
        <f>SUM(M1142:M1142)</f>
        <v>0</v>
      </c>
      <c r="N1145" s="304"/>
      <c r="O1145" s="304"/>
      <c r="P1145" s="305"/>
      <c r="Q1145" s="305"/>
      <c r="R1145" s="33"/>
      <c r="S1145" s="33"/>
    </row>
    <row r="1146" spans="1:19" ht="15.75" thickBot="1" x14ac:dyDescent="0.3">
      <c r="A1146" s="18"/>
      <c r="B1146" s="301"/>
      <c r="C1146" s="301"/>
      <c r="D1146" s="301"/>
      <c r="E1146" s="301"/>
      <c r="F1146" s="33"/>
      <c r="G1146" s="70"/>
      <c r="H1146" s="52"/>
      <c r="I1146" s="210"/>
      <c r="J1146" s="146"/>
      <c r="K1146" s="33"/>
      <c r="L1146" s="33"/>
      <c r="M1146" s="183"/>
      <c r="N1146" s="304"/>
      <c r="O1146" s="304"/>
      <c r="P1146" s="305"/>
      <c r="Q1146" s="305"/>
      <c r="R1146" s="33"/>
      <c r="S1146" s="33"/>
    </row>
    <row r="1147" spans="1:19" ht="15.75" thickBot="1" x14ac:dyDescent="0.3">
      <c r="A1147" s="18"/>
      <c r="B1147" s="301"/>
      <c r="C1147" s="301"/>
      <c r="D1147" s="394" t="s">
        <v>283</v>
      </c>
      <c r="E1147" s="395"/>
      <c r="F1147" s="395"/>
      <c r="G1147" s="396"/>
      <c r="H1147" s="306">
        <v>7041405.7999999998</v>
      </c>
      <c r="I1147" s="210"/>
      <c r="J1147" s="146"/>
      <c r="K1147" s="33"/>
      <c r="L1147" s="33"/>
      <c r="M1147" s="183"/>
      <c r="N1147" s="304"/>
      <c r="O1147" s="304"/>
      <c r="P1147" s="305"/>
      <c r="Q1147" s="305"/>
      <c r="R1147" s="33"/>
      <c r="S1147" s="33"/>
    </row>
    <row r="1148" spans="1:19" ht="15.75" thickBot="1" x14ac:dyDescent="0.3">
      <c r="A1148" s="18"/>
      <c r="B1148" s="301"/>
      <c r="C1148" s="301"/>
      <c r="D1148" s="301"/>
      <c r="E1148" s="301"/>
      <c r="F1148" s="33"/>
      <c r="G1148" s="33"/>
      <c r="H1148" s="52"/>
      <c r="I1148" s="210"/>
      <c r="J1148" s="146"/>
      <c r="K1148" s="33"/>
      <c r="L1148" s="33"/>
      <c r="M1148" s="183"/>
      <c r="N1148" s="304"/>
      <c r="O1148" s="304"/>
      <c r="P1148" s="305"/>
      <c r="Q1148" s="305"/>
      <c r="R1148" s="33"/>
      <c r="S1148" s="33"/>
    </row>
    <row r="1149" spans="1:19" ht="15.75" thickBot="1" x14ac:dyDescent="0.3">
      <c r="A1149" s="36"/>
      <c r="B1149" s="37"/>
      <c r="C1149" s="37"/>
      <c r="D1149" s="397" t="s">
        <v>34</v>
      </c>
      <c r="E1149" s="398"/>
      <c r="F1149" s="398"/>
      <c r="G1149" s="399"/>
      <c r="H1149" s="307">
        <f>H677+H792+H841+H870+H927+H1093+H1119+H1145+H1147</f>
        <v>29341844.66</v>
      </c>
      <c r="I1149" s="273">
        <f>I677+I792+I841+I870+I927+I1093+I1119+I1145</f>
        <v>4989651.0299999993</v>
      </c>
      <c r="J1149" s="308">
        <f>J677+J792+J841+J870+J927+J1093+J1119+J1145</f>
        <v>19139265.850000001</v>
      </c>
      <c r="K1149" s="41"/>
      <c r="L1149" s="282"/>
      <c r="M1149" s="283"/>
      <c r="N1149" s="244"/>
      <c r="O1149" s="38"/>
      <c r="P1149" s="38"/>
      <c r="Q1149" s="38"/>
      <c r="R1149" s="38"/>
      <c r="S1149" s="38"/>
    </row>
    <row r="1150" spans="1:19" x14ac:dyDescent="0.25">
      <c r="A1150" s="36"/>
      <c r="B1150" s="37"/>
      <c r="C1150" s="37"/>
      <c r="D1150" s="37"/>
      <c r="E1150" s="38"/>
      <c r="F1150" s="38"/>
      <c r="G1150" s="309"/>
      <c r="H1150" s="285"/>
      <c r="I1150" s="148"/>
      <c r="J1150" s="285"/>
      <c r="K1150" s="310"/>
      <c r="L1150" s="282"/>
      <c r="M1150" s="283"/>
      <c r="N1150" s="294"/>
      <c r="O1150" s="38"/>
      <c r="P1150" s="38"/>
      <c r="Q1150" s="38"/>
      <c r="R1150" s="38"/>
      <c r="S1150" s="38"/>
    </row>
    <row r="1151" spans="1:19" x14ac:dyDescent="0.25">
      <c r="A1151" s="36"/>
      <c r="B1151" s="37"/>
      <c r="C1151" s="37"/>
      <c r="D1151" s="37"/>
      <c r="E1151" s="38"/>
      <c r="F1151" s="38"/>
      <c r="G1151" s="281"/>
      <c r="H1151" s="39"/>
      <c r="I1151" s="148"/>
      <c r="J1151" s="39"/>
      <c r="K1151" s="41"/>
      <c r="L1151" s="282"/>
      <c r="M1151" s="283"/>
      <c r="N1151" s="244"/>
      <c r="O1151" s="38"/>
      <c r="P1151" s="38"/>
      <c r="Q1151" s="38"/>
      <c r="R1151" s="38"/>
      <c r="S1151" s="38"/>
    </row>
    <row r="1152" spans="1:19" x14ac:dyDescent="0.25">
      <c r="A1152" s="36"/>
      <c r="B1152" s="40"/>
      <c r="C1152" s="40"/>
      <c r="D1152" s="40"/>
      <c r="E1152" s="36"/>
      <c r="F1152" s="246"/>
      <c r="G1152" s="36"/>
      <c r="H1152" s="263"/>
      <c r="I1152" s="264"/>
      <c r="J1152" s="265"/>
      <c r="K1152" s="41"/>
      <c r="L1152" s="266"/>
      <c r="M1152" s="267"/>
      <c r="N1152" s="244"/>
      <c r="O1152" s="250"/>
      <c r="P1152" s="38"/>
      <c r="Q1152" s="38"/>
      <c r="R1152" s="38"/>
      <c r="S1152" s="38"/>
    </row>
    <row r="1153" spans="1:19" x14ac:dyDescent="0.25">
      <c r="A1153" s="7"/>
      <c r="B1153" s="1"/>
      <c r="C1153" s="1"/>
      <c r="D1153" s="1"/>
      <c r="E1153" s="1"/>
      <c r="F1153" s="2"/>
      <c r="G1153" s="1"/>
      <c r="H1153" s="3"/>
      <c r="I1153" s="111"/>
      <c r="J1153" s="1"/>
      <c r="K1153" s="4"/>
      <c r="L1153" s="1"/>
      <c r="M1153" s="1"/>
      <c r="N1153" s="211"/>
      <c r="O1153" s="212"/>
      <c r="P1153" s="4"/>
      <c r="Q1153" s="4"/>
      <c r="R1153" s="4"/>
      <c r="S1153" s="1"/>
    </row>
    <row r="1154" spans="1:19" x14ac:dyDescent="0.25">
      <c r="A1154" s="7"/>
      <c r="B1154" s="1"/>
      <c r="C1154" s="1"/>
      <c r="D1154" s="1"/>
      <c r="E1154" s="1"/>
      <c r="F1154" s="2"/>
      <c r="G1154" s="1"/>
      <c r="H1154" s="3"/>
      <c r="I1154" s="111"/>
      <c r="J1154" s="1"/>
      <c r="K1154" s="4"/>
      <c r="L1154" s="1"/>
      <c r="M1154" s="1"/>
      <c r="N1154" s="211"/>
      <c r="O1154" s="212"/>
      <c r="P1154" s="4"/>
      <c r="Q1154" s="4"/>
      <c r="R1154" s="4"/>
      <c r="S1154" s="1"/>
    </row>
    <row r="1155" spans="1:19" x14ac:dyDescent="0.25">
      <c r="A1155" s="7"/>
      <c r="B1155" s="1"/>
      <c r="C1155" s="1"/>
      <c r="D1155" s="1"/>
      <c r="E1155" s="1"/>
      <c r="F1155" s="2"/>
      <c r="G1155" s="1"/>
      <c r="H1155" s="3"/>
      <c r="I1155" s="111"/>
      <c r="J1155" s="1"/>
      <c r="K1155" s="4"/>
      <c r="L1155" s="1"/>
      <c r="M1155" s="1"/>
      <c r="N1155" s="211"/>
      <c r="O1155" s="212"/>
      <c r="P1155" s="4"/>
      <c r="Q1155" s="4"/>
      <c r="R1155" s="4"/>
      <c r="S1155" s="1"/>
    </row>
    <row r="1156" spans="1:19" x14ac:dyDescent="0.25">
      <c r="A1156" s="7"/>
      <c r="B1156" s="1"/>
      <c r="C1156" s="1"/>
      <c r="D1156" s="1"/>
      <c r="E1156" s="1"/>
      <c r="F1156" s="2"/>
      <c r="G1156" s="1"/>
      <c r="H1156" s="3"/>
      <c r="I1156" s="111"/>
      <c r="J1156" s="1"/>
      <c r="K1156" s="4"/>
      <c r="L1156" s="1"/>
      <c r="M1156" s="1"/>
      <c r="N1156" s="211"/>
      <c r="O1156" s="212"/>
      <c r="P1156" s="4"/>
      <c r="Q1156" s="4"/>
      <c r="R1156" s="4"/>
      <c r="S1156" s="1"/>
    </row>
    <row r="1157" spans="1:19" x14ac:dyDescent="0.25">
      <c r="A1157" s="7"/>
      <c r="B1157" s="1"/>
      <c r="C1157" s="1"/>
      <c r="D1157" s="1"/>
      <c r="E1157" s="1"/>
      <c r="F1157" s="2"/>
      <c r="G1157" s="1"/>
      <c r="H1157" s="3"/>
      <c r="I1157" s="111"/>
      <c r="J1157" s="1"/>
      <c r="K1157" s="4"/>
      <c r="L1157" s="1"/>
      <c r="M1157" s="1"/>
      <c r="N1157" s="211"/>
      <c r="O1157" s="212"/>
      <c r="P1157" s="4"/>
      <c r="Q1157" s="4"/>
      <c r="R1157" s="4"/>
      <c r="S1157" s="1"/>
    </row>
    <row r="1158" spans="1:19" x14ac:dyDescent="0.25">
      <c r="A1158" s="7"/>
      <c r="B1158" s="1"/>
      <c r="C1158" s="1"/>
      <c r="D1158" s="1"/>
      <c r="E1158" s="1"/>
      <c r="F1158" s="2"/>
      <c r="G1158" s="1"/>
      <c r="H1158" s="3"/>
      <c r="I1158" s="111"/>
      <c r="J1158" s="1"/>
      <c r="K1158" s="4"/>
      <c r="L1158" s="1"/>
      <c r="M1158" s="1"/>
      <c r="N1158" s="211"/>
      <c r="O1158" s="212"/>
      <c r="P1158" s="4"/>
      <c r="Q1158" s="4"/>
      <c r="R1158" s="4"/>
      <c r="S1158" s="1"/>
    </row>
    <row r="1159" spans="1:19" x14ac:dyDescent="0.25">
      <c r="A1159" s="7"/>
      <c r="B1159" s="1"/>
      <c r="C1159" s="1"/>
      <c r="D1159" s="1"/>
      <c r="E1159" s="1"/>
      <c r="F1159" s="2"/>
      <c r="G1159" s="1"/>
      <c r="H1159" s="3"/>
      <c r="I1159" s="111"/>
      <c r="J1159" s="1"/>
      <c r="K1159" s="4"/>
      <c r="L1159" s="1"/>
      <c r="M1159" s="1"/>
      <c r="N1159" s="211"/>
      <c r="O1159" s="212"/>
      <c r="P1159" s="4"/>
      <c r="Q1159" s="4"/>
      <c r="R1159" s="4"/>
      <c r="S1159" s="1"/>
    </row>
    <row r="1160" spans="1:19" x14ac:dyDescent="0.25">
      <c r="A1160" s="7"/>
      <c r="B1160" s="1"/>
      <c r="C1160" s="1"/>
      <c r="D1160" s="1"/>
      <c r="E1160" s="1"/>
      <c r="F1160" s="2"/>
      <c r="G1160" s="1"/>
      <c r="H1160" s="3"/>
      <c r="I1160" s="111"/>
      <c r="J1160" s="1"/>
      <c r="K1160" s="4"/>
      <c r="L1160" s="1"/>
      <c r="M1160" s="1"/>
      <c r="N1160" s="211"/>
      <c r="O1160" s="212"/>
      <c r="P1160" s="4"/>
      <c r="Q1160" s="4"/>
      <c r="R1160" s="4"/>
      <c r="S1160" s="1"/>
    </row>
  </sheetData>
  <mergeCells count="844">
    <mergeCell ref="R10:S11"/>
    <mergeCell ref="C11:C12"/>
    <mergeCell ref="D11:D12"/>
    <mergeCell ref="I11:J11"/>
    <mergeCell ref="K11:M11"/>
    <mergeCell ref="N11:O11"/>
    <mergeCell ref="C6:E6"/>
    <mergeCell ref="F6:K6"/>
    <mergeCell ref="C7:E7"/>
    <mergeCell ref="F7:K7"/>
    <mergeCell ref="C8:E8"/>
    <mergeCell ref="C10:D10"/>
    <mergeCell ref="E10:E12"/>
    <mergeCell ref="F10:F12"/>
    <mergeCell ref="G10:G12"/>
    <mergeCell ref="B39:B41"/>
    <mergeCell ref="C39:D39"/>
    <mergeCell ref="E39:E41"/>
    <mergeCell ref="F39:F41"/>
    <mergeCell ref="G39:G41"/>
    <mergeCell ref="H39:H41"/>
    <mergeCell ref="P11:Q11"/>
    <mergeCell ref="C35:E35"/>
    <mergeCell ref="F35:K35"/>
    <mergeCell ref="C36:E36"/>
    <mergeCell ref="F36:K36"/>
    <mergeCell ref="C37:E37"/>
    <mergeCell ref="H10:H12"/>
    <mergeCell ref="I10:M10"/>
    <mergeCell ref="N10:O10"/>
    <mergeCell ref="P10:Q10"/>
    <mergeCell ref="B10:B12"/>
    <mergeCell ref="I39:M39"/>
    <mergeCell ref="N39:O39"/>
    <mergeCell ref="P39:Q39"/>
    <mergeCell ref="R39:S40"/>
    <mergeCell ref="C40:C41"/>
    <mergeCell ref="D40:D41"/>
    <mergeCell ref="I40:J40"/>
    <mergeCell ref="K40:M40"/>
    <mergeCell ref="N40:O40"/>
    <mergeCell ref="P40:Q40"/>
    <mergeCell ref="R67:S68"/>
    <mergeCell ref="C68:C69"/>
    <mergeCell ref="D68:D69"/>
    <mergeCell ref="I68:J68"/>
    <mergeCell ref="K68:M68"/>
    <mergeCell ref="N68:O68"/>
    <mergeCell ref="C63:E63"/>
    <mergeCell ref="F63:K63"/>
    <mergeCell ref="C64:E64"/>
    <mergeCell ref="F64:K64"/>
    <mergeCell ref="C65:E65"/>
    <mergeCell ref="C67:D67"/>
    <mergeCell ref="E67:E69"/>
    <mergeCell ref="F67:F69"/>
    <mergeCell ref="G67:G69"/>
    <mergeCell ref="B97:B99"/>
    <mergeCell ref="C97:D97"/>
    <mergeCell ref="E97:E99"/>
    <mergeCell ref="F97:F99"/>
    <mergeCell ref="G97:G99"/>
    <mergeCell ref="H97:H99"/>
    <mergeCell ref="P68:Q68"/>
    <mergeCell ref="C93:E93"/>
    <mergeCell ref="F93:K93"/>
    <mergeCell ref="C94:E94"/>
    <mergeCell ref="F94:K94"/>
    <mergeCell ref="C95:E95"/>
    <mergeCell ref="H67:H69"/>
    <mergeCell ref="I67:M67"/>
    <mergeCell ref="N67:O67"/>
    <mergeCell ref="P67:Q67"/>
    <mergeCell ref="B67:B69"/>
    <mergeCell ref="I97:M97"/>
    <mergeCell ref="N97:O97"/>
    <mergeCell ref="P97:Q97"/>
    <mergeCell ref="R97:S98"/>
    <mergeCell ref="C98:C99"/>
    <mergeCell ref="D98:D99"/>
    <mergeCell ref="I98:J98"/>
    <mergeCell ref="K98:M98"/>
    <mergeCell ref="N98:O98"/>
    <mergeCell ref="P98:Q98"/>
    <mergeCell ref="R127:S128"/>
    <mergeCell ref="C128:C129"/>
    <mergeCell ref="D128:D129"/>
    <mergeCell ref="I128:J128"/>
    <mergeCell ref="K128:M128"/>
    <mergeCell ref="N128:O128"/>
    <mergeCell ref="C123:E123"/>
    <mergeCell ref="F123:K123"/>
    <mergeCell ref="C124:E124"/>
    <mergeCell ref="F124:K124"/>
    <mergeCell ref="C125:E125"/>
    <mergeCell ref="C127:D127"/>
    <mergeCell ref="E127:E129"/>
    <mergeCell ref="F127:F129"/>
    <mergeCell ref="G127:G129"/>
    <mergeCell ref="B155:B157"/>
    <mergeCell ref="C155:D155"/>
    <mergeCell ref="E155:E157"/>
    <mergeCell ref="F155:F157"/>
    <mergeCell ref="G155:G157"/>
    <mergeCell ref="H155:H157"/>
    <mergeCell ref="P128:Q128"/>
    <mergeCell ref="C151:E151"/>
    <mergeCell ref="F151:K151"/>
    <mergeCell ref="C152:E152"/>
    <mergeCell ref="F152:K152"/>
    <mergeCell ref="C153:E153"/>
    <mergeCell ref="H127:H129"/>
    <mergeCell ref="I127:M127"/>
    <mergeCell ref="N127:O127"/>
    <mergeCell ref="P127:Q127"/>
    <mergeCell ref="B127:B129"/>
    <mergeCell ref="I155:M155"/>
    <mergeCell ref="N155:O155"/>
    <mergeCell ref="P155:Q155"/>
    <mergeCell ref="R155:S156"/>
    <mergeCell ref="C156:C157"/>
    <mergeCell ref="D156:D157"/>
    <mergeCell ref="I156:J156"/>
    <mergeCell ref="K156:M156"/>
    <mergeCell ref="N156:O156"/>
    <mergeCell ref="P156:Q156"/>
    <mergeCell ref="R182:S183"/>
    <mergeCell ref="C183:C184"/>
    <mergeCell ref="D183:D184"/>
    <mergeCell ref="I183:J183"/>
    <mergeCell ref="K183:M183"/>
    <mergeCell ref="N183:O183"/>
    <mergeCell ref="C178:E178"/>
    <mergeCell ref="F178:K178"/>
    <mergeCell ref="C179:E179"/>
    <mergeCell ref="F179:K179"/>
    <mergeCell ref="C180:E180"/>
    <mergeCell ref="C182:D182"/>
    <mergeCell ref="E182:E184"/>
    <mergeCell ref="F182:F184"/>
    <mergeCell ref="G182:G184"/>
    <mergeCell ref="B208:B210"/>
    <mergeCell ref="C208:D208"/>
    <mergeCell ref="E208:E210"/>
    <mergeCell ref="F208:F210"/>
    <mergeCell ref="G208:G210"/>
    <mergeCell ref="H208:H210"/>
    <mergeCell ref="P183:Q183"/>
    <mergeCell ref="C204:E204"/>
    <mergeCell ref="F204:K204"/>
    <mergeCell ref="C205:E205"/>
    <mergeCell ref="F205:K205"/>
    <mergeCell ref="C206:E206"/>
    <mergeCell ref="H182:H184"/>
    <mergeCell ref="I182:M182"/>
    <mergeCell ref="N182:O182"/>
    <mergeCell ref="P182:Q182"/>
    <mergeCell ref="B182:B184"/>
    <mergeCell ref="I208:M208"/>
    <mergeCell ref="N208:O208"/>
    <mergeCell ref="P208:Q208"/>
    <mergeCell ref="R208:S209"/>
    <mergeCell ref="C209:C210"/>
    <mergeCell ref="D209:D210"/>
    <mergeCell ref="I209:J209"/>
    <mergeCell ref="K209:M209"/>
    <mergeCell ref="N209:O209"/>
    <mergeCell ref="P209:Q209"/>
    <mergeCell ref="R234:S235"/>
    <mergeCell ref="C235:C236"/>
    <mergeCell ref="D235:D236"/>
    <mergeCell ref="I235:J235"/>
    <mergeCell ref="K235:M235"/>
    <mergeCell ref="N235:O235"/>
    <mergeCell ref="C230:E230"/>
    <mergeCell ref="F230:K230"/>
    <mergeCell ref="C231:E231"/>
    <mergeCell ref="F231:K231"/>
    <mergeCell ref="C232:E232"/>
    <mergeCell ref="C234:D234"/>
    <mergeCell ref="E234:E236"/>
    <mergeCell ref="F234:F236"/>
    <mergeCell ref="G234:G236"/>
    <mergeCell ref="B264:B266"/>
    <mergeCell ref="C264:D264"/>
    <mergeCell ref="E264:E266"/>
    <mergeCell ref="F264:F266"/>
    <mergeCell ref="G264:G266"/>
    <mergeCell ref="H264:H266"/>
    <mergeCell ref="P235:Q235"/>
    <mergeCell ref="C260:E260"/>
    <mergeCell ref="F260:K260"/>
    <mergeCell ref="C261:E261"/>
    <mergeCell ref="F261:K261"/>
    <mergeCell ref="C262:E262"/>
    <mergeCell ref="H234:H236"/>
    <mergeCell ref="I234:M234"/>
    <mergeCell ref="N234:O234"/>
    <mergeCell ref="P234:Q234"/>
    <mergeCell ref="B234:B236"/>
    <mergeCell ref="I264:M264"/>
    <mergeCell ref="N264:O264"/>
    <mergeCell ref="P264:Q264"/>
    <mergeCell ref="R264:S265"/>
    <mergeCell ref="C265:C266"/>
    <mergeCell ref="D265:D266"/>
    <mergeCell ref="I265:J265"/>
    <mergeCell ref="K265:M265"/>
    <mergeCell ref="N265:O265"/>
    <mergeCell ref="P265:Q265"/>
    <mergeCell ref="B289:D289"/>
    <mergeCell ref="E289:J289"/>
    <mergeCell ref="E290:J290"/>
    <mergeCell ref="E291:F291"/>
    <mergeCell ref="B293:B295"/>
    <mergeCell ref="C293:D293"/>
    <mergeCell ref="E293:E295"/>
    <mergeCell ref="F293:F295"/>
    <mergeCell ref="G293:G295"/>
    <mergeCell ref="H293:H295"/>
    <mergeCell ref="I293:M293"/>
    <mergeCell ref="N293:O293"/>
    <mergeCell ref="P293:Q293"/>
    <mergeCell ref="R293:S294"/>
    <mergeCell ref="C294:C295"/>
    <mergeCell ref="D294:D295"/>
    <mergeCell ref="I294:J294"/>
    <mergeCell ref="K294:M294"/>
    <mergeCell ref="N294:O294"/>
    <mergeCell ref="P294:Q294"/>
    <mergeCell ref="B318:D318"/>
    <mergeCell ref="E318:J318"/>
    <mergeCell ref="E319:J319"/>
    <mergeCell ref="E320:F320"/>
    <mergeCell ref="B322:B324"/>
    <mergeCell ref="C322:D322"/>
    <mergeCell ref="E322:E324"/>
    <mergeCell ref="F322:F324"/>
    <mergeCell ref="G322:G324"/>
    <mergeCell ref="H322:H324"/>
    <mergeCell ref="I322:M322"/>
    <mergeCell ref="N322:O322"/>
    <mergeCell ref="P322:Q322"/>
    <mergeCell ref="R322:S323"/>
    <mergeCell ref="C323:C324"/>
    <mergeCell ref="D323:D324"/>
    <mergeCell ref="I323:J323"/>
    <mergeCell ref="K323:M323"/>
    <mergeCell ref="N323:O323"/>
    <mergeCell ref="P323:Q323"/>
    <mergeCell ref="B345:D345"/>
    <mergeCell ref="E345:J345"/>
    <mergeCell ref="E346:J346"/>
    <mergeCell ref="E347:F347"/>
    <mergeCell ref="B349:B351"/>
    <mergeCell ref="C349:D349"/>
    <mergeCell ref="E349:E351"/>
    <mergeCell ref="F349:F351"/>
    <mergeCell ref="G349:G351"/>
    <mergeCell ref="H349:H351"/>
    <mergeCell ref="I349:M349"/>
    <mergeCell ref="N349:O349"/>
    <mergeCell ref="P349:Q349"/>
    <mergeCell ref="R349:S350"/>
    <mergeCell ref="C350:C351"/>
    <mergeCell ref="D350:D351"/>
    <mergeCell ref="I350:J350"/>
    <mergeCell ref="K350:M350"/>
    <mergeCell ref="N350:O350"/>
    <mergeCell ref="P350:Q350"/>
    <mergeCell ref="B376:D376"/>
    <mergeCell ref="E376:J376"/>
    <mergeCell ref="E377:J377"/>
    <mergeCell ref="E378:F378"/>
    <mergeCell ref="B380:B382"/>
    <mergeCell ref="C380:D380"/>
    <mergeCell ref="E380:E382"/>
    <mergeCell ref="F380:F382"/>
    <mergeCell ref="G380:G382"/>
    <mergeCell ref="H380:H382"/>
    <mergeCell ref="I380:M380"/>
    <mergeCell ref="N380:O380"/>
    <mergeCell ref="P380:Q380"/>
    <mergeCell ref="R380:S381"/>
    <mergeCell ref="C381:C382"/>
    <mergeCell ref="D381:D382"/>
    <mergeCell ref="I381:J381"/>
    <mergeCell ref="K381:M381"/>
    <mergeCell ref="N381:O381"/>
    <mergeCell ref="P381:Q381"/>
    <mergeCell ref="B405:D405"/>
    <mergeCell ref="E405:J405"/>
    <mergeCell ref="E406:J406"/>
    <mergeCell ref="E407:F407"/>
    <mergeCell ref="B409:B411"/>
    <mergeCell ref="C409:D409"/>
    <mergeCell ref="E409:E411"/>
    <mergeCell ref="F409:F411"/>
    <mergeCell ref="G409:G411"/>
    <mergeCell ref="H409:H411"/>
    <mergeCell ref="I409:M409"/>
    <mergeCell ref="N409:O409"/>
    <mergeCell ref="P409:Q409"/>
    <mergeCell ref="R409:S410"/>
    <mergeCell ref="C410:C411"/>
    <mergeCell ref="D410:D411"/>
    <mergeCell ref="I410:J410"/>
    <mergeCell ref="K410:M410"/>
    <mergeCell ref="N410:O410"/>
    <mergeCell ref="P410:Q410"/>
    <mergeCell ref="B434:D434"/>
    <mergeCell ref="E434:J434"/>
    <mergeCell ref="E435:J435"/>
    <mergeCell ref="E436:F436"/>
    <mergeCell ref="B438:B440"/>
    <mergeCell ref="C438:D438"/>
    <mergeCell ref="E438:E440"/>
    <mergeCell ref="F438:F440"/>
    <mergeCell ref="G438:G440"/>
    <mergeCell ref="H438:H440"/>
    <mergeCell ref="I438:M438"/>
    <mergeCell ref="N438:O438"/>
    <mergeCell ref="P438:Q438"/>
    <mergeCell ref="R438:S439"/>
    <mergeCell ref="C439:C440"/>
    <mergeCell ref="D439:D440"/>
    <mergeCell ref="I439:J439"/>
    <mergeCell ref="K439:M439"/>
    <mergeCell ref="N439:O439"/>
    <mergeCell ref="P439:Q439"/>
    <mergeCell ref="B459:D459"/>
    <mergeCell ref="E459:J459"/>
    <mergeCell ref="E460:J460"/>
    <mergeCell ref="E461:F461"/>
    <mergeCell ref="B463:B465"/>
    <mergeCell ref="C463:D463"/>
    <mergeCell ref="E463:E465"/>
    <mergeCell ref="F463:F465"/>
    <mergeCell ref="G463:G465"/>
    <mergeCell ref="H463:H465"/>
    <mergeCell ref="I463:M463"/>
    <mergeCell ref="N463:O463"/>
    <mergeCell ref="P463:Q463"/>
    <mergeCell ref="R463:S464"/>
    <mergeCell ref="C464:C465"/>
    <mergeCell ref="D464:D465"/>
    <mergeCell ref="I464:J464"/>
    <mergeCell ref="K464:M464"/>
    <mergeCell ref="N464:O464"/>
    <mergeCell ref="P464:Q464"/>
    <mergeCell ref="B484:D484"/>
    <mergeCell ref="E484:J484"/>
    <mergeCell ref="E485:J485"/>
    <mergeCell ref="E486:F486"/>
    <mergeCell ref="B488:B490"/>
    <mergeCell ref="C488:D488"/>
    <mergeCell ref="E488:E490"/>
    <mergeCell ref="F488:F490"/>
    <mergeCell ref="G488:G490"/>
    <mergeCell ref="H488:H490"/>
    <mergeCell ref="I488:M488"/>
    <mergeCell ref="N488:O488"/>
    <mergeCell ref="P488:Q488"/>
    <mergeCell ref="R488:S489"/>
    <mergeCell ref="C489:C490"/>
    <mergeCell ref="D489:D490"/>
    <mergeCell ref="I489:J489"/>
    <mergeCell ref="K489:M489"/>
    <mergeCell ref="N489:O489"/>
    <mergeCell ref="P489:Q489"/>
    <mergeCell ref="B515:D515"/>
    <mergeCell ref="E515:J515"/>
    <mergeCell ref="E516:J516"/>
    <mergeCell ref="E517:F517"/>
    <mergeCell ref="B520:B522"/>
    <mergeCell ref="C520:D520"/>
    <mergeCell ref="E520:E522"/>
    <mergeCell ref="F520:F522"/>
    <mergeCell ref="G520:G522"/>
    <mergeCell ref="H520:H522"/>
    <mergeCell ref="I520:M520"/>
    <mergeCell ref="N520:O520"/>
    <mergeCell ref="P520:Q520"/>
    <mergeCell ref="R520:S521"/>
    <mergeCell ref="C521:C522"/>
    <mergeCell ref="D521:D522"/>
    <mergeCell ref="I521:J521"/>
    <mergeCell ref="K521:M521"/>
    <mergeCell ref="N521:O521"/>
    <mergeCell ref="P521:Q521"/>
    <mergeCell ref="R551:S552"/>
    <mergeCell ref="C552:C553"/>
    <mergeCell ref="D552:D553"/>
    <mergeCell ref="I552:J552"/>
    <mergeCell ref="K552:M552"/>
    <mergeCell ref="N552:O552"/>
    <mergeCell ref="P552:Q552"/>
    <mergeCell ref="B546:D546"/>
    <mergeCell ref="E546:J546"/>
    <mergeCell ref="E547:J547"/>
    <mergeCell ref="E548:F548"/>
    <mergeCell ref="B551:B553"/>
    <mergeCell ref="C551:D551"/>
    <mergeCell ref="E551:E553"/>
    <mergeCell ref="F551:F553"/>
    <mergeCell ref="G551:G553"/>
    <mergeCell ref="H551:H553"/>
    <mergeCell ref="D558:G558"/>
    <mergeCell ref="D560:G560"/>
    <mergeCell ref="C581:E581"/>
    <mergeCell ref="F581:K581"/>
    <mergeCell ref="C582:E582"/>
    <mergeCell ref="F582:K582"/>
    <mergeCell ref="I551:M551"/>
    <mergeCell ref="N551:O551"/>
    <mergeCell ref="P551:Q551"/>
    <mergeCell ref="R585:S586"/>
    <mergeCell ref="C586:C587"/>
    <mergeCell ref="D586:D587"/>
    <mergeCell ref="I586:J586"/>
    <mergeCell ref="K586:M586"/>
    <mergeCell ref="N586:O586"/>
    <mergeCell ref="C583:E583"/>
    <mergeCell ref="B585:B587"/>
    <mergeCell ref="C585:D585"/>
    <mergeCell ref="E585:E587"/>
    <mergeCell ref="F585:F587"/>
    <mergeCell ref="G585:G587"/>
    <mergeCell ref="B614:B616"/>
    <mergeCell ref="C614:D614"/>
    <mergeCell ref="E614:E616"/>
    <mergeCell ref="F614:F616"/>
    <mergeCell ref="G614:G616"/>
    <mergeCell ref="H614:H616"/>
    <mergeCell ref="P586:Q586"/>
    <mergeCell ref="C610:E610"/>
    <mergeCell ref="F610:K610"/>
    <mergeCell ref="C611:E611"/>
    <mergeCell ref="F611:K611"/>
    <mergeCell ref="C612:E612"/>
    <mergeCell ref="H585:H587"/>
    <mergeCell ref="I585:M585"/>
    <mergeCell ref="N585:O585"/>
    <mergeCell ref="P585:Q585"/>
    <mergeCell ref="I614:M614"/>
    <mergeCell ref="N614:O614"/>
    <mergeCell ref="P614:Q614"/>
    <mergeCell ref="R614:S615"/>
    <mergeCell ref="C615:C616"/>
    <mergeCell ref="D615:D616"/>
    <mergeCell ref="I615:J615"/>
    <mergeCell ref="K615:M615"/>
    <mergeCell ref="N615:O615"/>
    <mergeCell ref="P615:Q615"/>
    <mergeCell ref="R642:S643"/>
    <mergeCell ref="C643:C644"/>
    <mergeCell ref="D643:D644"/>
    <mergeCell ref="I643:J643"/>
    <mergeCell ref="K643:M643"/>
    <mergeCell ref="N643:O643"/>
    <mergeCell ref="C638:E638"/>
    <mergeCell ref="F638:K638"/>
    <mergeCell ref="C639:E639"/>
    <mergeCell ref="F639:K639"/>
    <mergeCell ref="C640:E640"/>
    <mergeCell ref="C642:D642"/>
    <mergeCell ref="E642:E644"/>
    <mergeCell ref="F642:F644"/>
    <mergeCell ref="G642:G644"/>
    <mergeCell ref="B671:B673"/>
    <mergeCell ref="C671:D671"/>
    <mergeCell ref="E671:E673"/>
    <mergeCell ref="F671:F673"/>
    <mergeCell ref="G671:G673"/>
    <mergeCell ref="H671:H673"/>
    <mergeCell ref="P643:Q643"/>
    <mergeCell ref="C667:E667"/>
    <mergeCell ref="F667:K667"/>
    <mergeCell ref="C668:E668"/>
    <mergeCell ref="F668:K668"/>
    <mergeCell ref="C669:E669"/>
    <mergeCell ref="H642:H644"/>
    <mergeCell ref="I642:M642"/>
    <mergeCell ref="N642:O642"/>
    <mergeCell ref="P642:Q642"/>
    <mergeCell ref="B642:B644"/>
    <mergeCell ref="I671:M671"/>
    <mergeCell ref="N671:O671"/>
    <mergeCell ref="P671:Q671"/>
    <mergeCell ref="R671:S672"/>
    <mergeCell ref="C672:C673"/>
    <mergeCell ref="D672:D673"/>
    <mergeCell ref="I672:J672"/>
    <mergeCell ref="K672:M672"/>
    <mergeCell ref="N672:O672"/>
    <mergeCell ref="P672:Q672"/>
    <mergeCell ref="R702:S703"/>
    <mergeCell ref="C703:C704"/>
    <mergeCell ref="D703:D704"/>
    <mergeCell ref="I703:J703"/>
    <mergeCell ref="K703:M703"/>
    <mergeCell ref="N703:O703"/>
    <mergeCell ref="C698:E698"/>
    <mergeCell ref="F698:K698"/>
    <mergeCell ref="C699:E699"/>
    <mergeCell ref="F699:K699"/>
    <mergeCell ref="C700:E700"/>
    <mergeCell ref="C702:D702"/>
    <mergeCell ref="E702:E704"/>
    <mergeCell ref="F702:F704"/>
    <mergeCell ref="G702:G704"/>
    <mergeCell ref="B730:B732"/>
    <mergeCell ref="C730:D730"/>
    <mergeCell ref="E730:E732"/>
    <mergeCell ref="F730:F732"/>
    <mergeCell ref="G730:G732"/>
    <mergeCell ref="H730:H732"/>
    <mergeCell ref="P703:Q703"/>
    <mergeCell ref="C726:E726"/>
    <mergeCell ref="F726:K726"/>
    <mergeCell ref="C727:E727"/>
    <mergeCell ref="F727:K727"/>
    <mergeCell ref="C728:E728"/>
    <mergeCell ref="H702:H704"/>
    <mergeCell ref="I702:M702"/>
    <mergeCell ref="N702:O702"/>
    <mergeCell ref="P702:Q702"/>
    <mergeCell ref="B702:B704"/>
    <mergeCell ref="I730:M730"/>
    <mergeCell ref="N730:O730"/>
    <mergeCell ref="P730:Q730"/>
    <mergeCell ref="R730:S731"/>
    <mergeCell ref="C731:C732"/>
    <mergeCell ref="D731:D732"/>
    <mergeCell ref="I731:J731"/>
    <mergeCell ref="K731:M731"/>
    <mergeCell ref="N731:O731"/>
    <mergeCell ref="P731:Q731"/>
    <mergeCell ref="R757:S758"/>
    <mergeCell ref="C758:C759"/>
    <mergeCell ref="D758:D759"/>
    <mergeCell ref="I758:J758"/>
    <mergeCell ref="K758:M758"/>
    <mergeCell ref="N758:O758"/>
    <mergeCell ref="C753:E753"/>
    <mergeCell ref="F753:K753"/>
    <mergeCell ref="C754:E754"/>
    <mergeCell ref="F754:K754"/>
    <mergeCell ref="C755:E755"/>
    <mergeCell ref="C757:D757"/>
    <mergeCell ref="E757:E759"/>
    <mergeCell ref="F757:F759"/>
    <mergeCell ref="G757:G759"/>
    <mergeCell ref="B783:B785"/>
    <mergeCell ref="C783:D783"/>
    <mergeCell ref="E783:E785"/>
    <mergeCell ref="F783:F785"/>
    <mergeCell ref="G783:G785"/>
    <mergeCell ref="H783:H785"/>
    <mergeCell ref="P758:Q758"/>
    <mergeCell ref="C779:E779"/>
    <mergeCell ref="F779:K779"/>
    <mergeCell ref="C780:E780"/>
    <mergeCell ref="F780:K780"/>
    <mergeCell ref="C781:E781"/>
    <mergeCell ref="H757:H759"/>
    <mergeCell ref="I757:M757"/>
    <mergeCell ref="N757:O757"/>
    <mergeCell ref="P757:Q757"/>
    <mergeCell ref="B757:B759"/>
    <mergeCell ref="I783:M783"/>
    <mergeCell ref="N783:O783"/>
    <mergeCell ref="P783:Q783"/>
    <mergeCell ref="R783:S784"/>
    <mergeCell ref="C784:C785"/>
    <mergeCell ref="D784:D785"/>
    <mergeCell ref="I784:J784"/>
    <mergeCell ref="K784:M784"/>
    <mergeCell ref="N784:O784"/>
    <mergeCell ref="P784:Q784"/>
    <mergeCell ref="R806:S807"/>
    <mergeCell ref="C807:C808"/>
    <mergeCell ref="D807:D808"/>
    <mergeCell ref="I807:J807"/>
    <mergeCell ref="K807:M807"/>
    <mergeCell ref="N807:O807"/>
    <mergeCell ref="C802:E802"/>
    <mergeCell ref="F802:K802"/>
    <mergeCell ref="C803:E803"/>
    <mergeCell ref="F803:K803"/>
    <mergeCell ref="C804:E804"/>
    <mergeCell ref="C806:D806"/>
    <mergeCell ref="E806:E808"/>
    <mergeCell ref="F806:F808"/>
    <mergeCell ref="G806:G808"/>
    <mergeCell ref="B835:B837"/>
    <mergeCell ref="C835:D835"/>
    <mergeCell ref="E835:E837"/>
    <mergeCell ref="F835:F837"/>
    <mergeCell ref="G835:G837"/>
    <mergeCell ref="H835:H837"/>
    <mergeCell ref="P807:Q807"/>
    <mergeCell ref="C831:E831"/>
    <mergeCell ref="F831:K831"/>
    <mergeCell ref="C832:E832"/>
    <mergeCell ref="F832:K832"/>
    <mergeCell ref="C833:E833"/>
    <mergeCell ref="H806:H808"/>
    <mergeCell ref="I806:M806"/>
    <mergeCell ref="N806:O806"/>
    <mergeCell ref="P806:Q806"/>
    <mergeCell ref="B806:B808"/>
    <mergeCell ref="I835:M835"/>
    <mergeCell ref="N835:O835"/>
    <mergeCell ref="P835:Q835"/>
    <mergeCell ref="R835:S836"/>
    <mergeCell ref="C836:C837"/>
    <mergeCell ref="D836:D837"/>
    <mergeCell ref="I836:J836"/>
    <mergeCell ref="K836:M836"/>
    <mergeCell ref="N836:O836"/>
    <mergeCell ref="P836:Q836"/>
    <mergeCell ref="B860:D860"/>
    <mergeCell ref="E860:J860"/>
    <mergeCell ref="E861:J861"/>
    <mergeCell ref="E862:F862"/>
    <mergeCell ref="B864:B866"/>
    <mergeCell ref="C864:D864"/>
    <mergeCell ref="E864:E866"/>
    <mergeCell ref="F864:F866"/>
    <mergeCell ref="G864:G866"/>
    <mergeCell ref="H864:H866"/>
    <mergeCell ref="I864:M864"/>
    <mergeCell ref="N864:O864"/>
    <mergeCell ref="P864:Q864"/>
    <mergeCell ref="R864:S865"/>
    <mergeCell ref="C865:C866"/>
    <mergeCell ref="D865:D866"/>
    <mergeCell ref="I865:J865"/>
    <mergeCell ref="K865:M865"/>
    <mergeCell ref="N865:O865"/>
    <mergeCell ref="P865:Q865"/>
    <mergeCell ref="B890:D890"/>
    <mergeCell ref="E890:J890"/>
    <mergeCell ref="E891:J891"/>
    <mergeCell ref="E892:F892"/>
    <mergeCell ref="B894:B896"/>
    <mergeCell ref="C894:D894"/>
    <mergeCell ref="E894:E896"/>
    <mergeCell ref="F894:F896"/>
    <mergeCell ref="G894:G896"/>
    <mergeCell ref="H894:H896"/>
    <mergeCell ref="I894:M894"/>
    <mergeCell ref="N894:O894"/>
    <mergeCell ref="P894:Q894"/>
    <mergeCell ref="R894:S895"/>
    <mergeCell ref="C895:C896"/>
    <mergeCell ref="D895:D896"/>
    <mergeCell ref="I895:J895"/>
    <mergeCell ref="K895:M895"/>
    <mergeCell ref="N895:O895"/>
    <mergeCell ref="P895:Q895"/>
    <mergeCell ref="B917:D917"/>
    <mergeCell ref="E917:J917"/>
    <mergeCell ref="E918:J918"/>
    <mergeCell ref="E919:F919"/>
    <mergeCell ref="B921:B923"/>
    <mergeCell ref="C921:D921"/>
    <mergeCell ref="E921:E923"/>
    <mergeCell ref="F921:F923"/>
    <mergeCell ref="G921:G923"/>
    <mergeCell ref="H921:H923"/>
    <mergeCell ref="I921:M921"/>
    <mergeCell ref="N921:O921"/>
    <mergeCell ref="P921:Q921"/>
    <mergeCell ref="R921:S922"/>
    <mergeCell ref="C922:C923"/>
    <mergeCell ref="D922:D923"/>
    <mergeCell ref="I922:J922"/>
    <mergeCell ref="K922:M922"/>
    <mergeCell ref="N922:O922"/>
    <mergeCell ref="P922:Q922"/>
    <mergeCell ref="B948:D948"/>
    <mergeCell ref="E948:J948"/>
    <mergeCell ref="E949:J949"/>
    <mergeCell ref="E950:F950"/>
    <mergeCell ref="B952:B954"/>
    <mergeCell ref="C952:D952"/>
    <mergeCell ref="E952:E954"/>
    <mergeCell ref="F952:F954"/>
    <mergeCell ref="G952:G954"/>
    <mergeCell ref="H952:H954"/>
    <mergeCell ref="I952:M952"/>
    <mergeCell ref="N952:O952"/>
    <mergeCell ref="P952:Q952"/>
    <mergeCell ref="R952:S953"/>
    <mergeCell ref="C953:C954"/>
    <mergeCell ref="D953:D954"/>
    <mergeCell ref="I953:J953"/>
    <mergeCell ref="K953:M953"/>
    <mergeCell ref="N953:O953"/>
    <mergeCell ref="P953:Q953"/>
    <mergeCell ref="B977:D977"/>
    <mergeCell ref="E977:J977"/>
    <mergeCell ref="E978:J978"/>
    <mergeCell ref="E979:F979"/>
    <mergeCell ref="B981:B983"/>
    <mergeCell ref="C981:D981"/>
    <mergeCell ref="E981:E983"/>
    <mergeCell ref="F981:F983"/>
    <mergeCell ref="G981:G983"/>
    <mergeCell ref="H981:H983"/>
    <mergeCell ref="I981:M981"/>
    <mergeCell ref="N981:O981"/>
    <mergeCell ref="P981:Q981"/>
    <mergeCell ref="R981:S982"/>
    <mergeCell ref="C982:C983"/>
    <mergeCell ref="D982:D983"/>
    <mergeCell ref="I982:J982"/>
    <mergeCell ref="K982:M982"/>
    <mergeCell ref="N982:O982"/>
    <mergeCell ref="P982:Q982"/>
    <mergeCell ref="B1006:D1006"/>
    <mergeCell ref="E1006:J1006"/>
    <mergeCell ref="E1007:J1007"/>
    <mergeCell ref="E1008:F1008"/>
    <mergeCell ref="B1010:B1012"/>
    <mergeCell ref="C1010:D1010"/>
    <mergeCell ref="E1010:E1012"/>
    <mergeCell ref="F1010:F1012"/>
    <mergeCell ref="G1010:G1012"/>
    <mergeCell ref="H1010:H1012"/>
    <mergeCell ref="I1010:M1010"/>
    <mergeCell ref="N1010:O1010"/>
    <mergeCell ref="P1010:Q1010"/>
    <mergeCell ref="R1010:S1011"/>
    <mergeCell ref="C1011:C1012"/>
    <mergeCell ref="D1011:D1012"/>
    <mergeCell ref="I1011:J1011"/>
    <mergeCell ref="K1011:M1011"/>
    <mergeCell ref="N1011:O1011"/>
    <mergeCell ref="P1011:Q1011"/>
    <mergeCell ref="B1030:D1030"/>
    <mergeCell ref="E1030:J1030"/>
    <mergeCell ref="E1031:J1031"/>
    <mergeCell ref="E1032:F1032"/>
    <mergeCell ref="B1034:B1036"/>
    <mergeCell ref="C1034:D1034"/>
    <mergeCell ref="E1034:E1036"/>
    <mergeCell ref="F1034:F1036"/>
    <mergeCell ref="G1034:G1036"/>
    <mergeCell ref="H1034:H1036"/>
    <mergeCell ref="I1034:M1034"/>
    <mergeCell ref="N1034:O1034"/>
    <mergeCell ref="P1034:Q1034"/>
    <mergeCell ref="R1034:S1035"/>
    <mergeCell ref="C1035:C1036"/>
    <mergeCell ref="D1035:D1036"/>
    <mergeCell ref="I1035:J1035"/>
    <mergeCell ref="K1035:M1035"/>
    <mergeCell ref="N1035:O1035"/>
    <mergeCell ref="P1035:Q1035"/>
    <mergeCell ref="B1056:D1056"/>
    <mergeCell ref="E1056:J1056"/>
    <mergeCell ref="E1057:J1057"/>
    <mergeCell ref="E1058:F1058"/>
    <mergeCell ref="B1060:B1062"/>
    <mergeCell ref="C1060:D1060"/>
    <mergeCell ref="E1060:E1062"/>
    <mergeCell ref="F1060:F1062"/>
    <mergeCell ref="G1060:G1062"/>
    <mergeCell ref="H1060:H1062"/>
    <mergeCell ref="I1060:M1060"/>
    <mergeCell ref="N1060:O1060"/>
    <mergeCell ref="P1060:Q1060"/>
    <mergeCell ref="R1060:S1061"/>
    <mergeCell ref="C1061:C1062"/>
    <mergeCell ref="D1061:D1062"/>
    <mergeCell ref="I1061:J1061"/>
    <mergeCell ref="K1061:M1061"/>
    <mergeCell ref="N1061:O1061"/>
    <mergeCell ref="P1061:Q1061"/>
    <mergeCell ref="B1081:D1081"/>
    <mergeCell ref="E1081:J1081"/>
    <mergeCell ref="E1082:J1082"/>
    <mergeCell ref="E1083:F1083"/>
    <mergeCell ref="B1085:B1087"/>
    <mergeCell ref="C1085:D1085"/>
    <mergeCell ref="E1085:E1087"/>
    <mergeCell ref="F1085:F1087"/>
    <mergeCell ref="G1085:G1087"/>
    <mergeCell ref="H1085:H1087"/>
    <mergeCell ref="I1085:M1085"/>
    <mergeCell ref="N1085:O1085"/>
    <mergeCell ref="P1085:Q1085"/>
    <mergeCell ref="R1085:S1086"/>
    <mergeCell ref="C1086:C1087"/>
    <mergeCell ref="D1086:D1087"/>
    <mergeCell ref="I1086:J1086"/>
    <mergeCell ref="K1086:M1086"/>
    <mergeCell ref="N1086:O1086"/>
    <mergeCell ref="P1086:Q1086"/>
    <mergeCell ref="B1107:D1107"/>
    <mergeCell ref="E1107:J1107"/>
    <mergeCell ref="E1108:J1108"/>
    <mergeCell ref="E1109:F1109"/>
    <mergeCell ref="B1111:B1113"/>
    <mergeCell ref="C1111:D1111"/>
    <mergeCell ref="E1111:E1113"/>
    <mergeCell ref="F1111:F1113"/>
    <mergeCell ref="G1111:G1113"/>
    <mergeCell ref="H1111:H1113"/>
    <mergeCell ref="I1111:M1111"/>
    <mergeCell ref="N1111:O1111"/>
    <mergeCell ref="P1111:Q1111"/>
    <mergeCell ref="R1111:S1112"/>
    <mergeCell ref="C1112:C1113"/>
    <mergeCell ref="D1112:D1113"/>
    <mergeCell ref="I1112:J1112"/>
    <mergeCell ref="K1112:M1112"/>
    <mergeCell ref="N1112:O1112"/>
    <mergeCell ref="P1112:Q1112"/>
    <mergeCell ref="B1135:D1135"/>
    <mergeCell ref="E1135:J1135"/>
    <mergeCell ref="E1136:J1136"/>
    <mergeCell ref="E1137:F1137"/>
    <mergeCell ref="B1140:B1142"/>
    <mergeCell ref="C1140:D1140"/>
    <mergeCell ref="E1140:E1142"/>
    <mergeCell ref="F1140:F1142"/>
    <mergeCell ref="G1140:G1142"/>
    <mergeCell ref="H1140:H1142"/>
    <mergeCell ref="D1147:G1147"/>
    <mergeCell ref="D1149:G1149"/>
    <mergeCell ref="I1140:M1140"/>
    <mergeCell ref="N1140:O1140"/>
    <mergeCell ref="P1140:Q1140"/>
    <mergeCell ref="R1140:S1141"/>
    <mergeCell ref="C1141:C1142"/>
    <mergeCell ref="D1141:D1142"/>
    <mergeCell ref="I1141:J1141"/>
    <mergeCell ref="K1141:M1141"/>
    <mergeCell ref="N1141:O1141"/>
    <mergeCell ref="P1141:Q11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8"/>
  <sheetViews>
    <sheetView workbookViewId="0">
      <selection sqref="A1:T34"/>
    </sheetView>
  </sheetViews>
  <sheetFormatPr baseColWidth="10" defaultRowHeight="15" x14ac:dyDescent="0.25"/>
  <cols>
    <col min="1" max="1" width="5" customWidth="1"/>
  </cols>
  <sheetData>
    <row r="3" spans="1:19" x14ac:dyDescent="0.25">
      <c r="A3" s="1"/>
      <c r="B3" s="1"/>
      <c r="C3" s="1" t="s">
        <v>30</v>
      </c>
      <c r="D3" s="2"/>
      <c r="E3" s="1"/>
      <c r="F3" s="1"/>
      <c r="G3" s="1"/>
      <c r="H3" s="3"/>
      <c r="I3" s="3"/>
      <c r="J3" s="1"/>
      <c r="K3" s="4"/>
      <c r="L3" s="1"/>
      <c r="M3" s="1"/>
      <c r="N3" s="1"/>
      <c r="O3" s="4"/>
      <c r="P3" s="4"/>
      <c r="Q3" s="4"/>
      <c r="R3" s="4"/>
      <c r="S3" s="1"/>
    </row>
    <row r="4" spans="1:19" x14ac:dyDescent="0.25">
      <c r="A4" s="1"/>
      <c r="B4" s="1"/>
      <c r="C4" s="1"/>
      <c r="D4" s="2"/>
      <c r="E4" s="1"/>
      <c r="F4" s="1"/>
      <c r="G4" s="1"/>
      <c r="H4" s="3"/>
      <c r="I4" s="3"/>
      <c r="J4" s="1"/>
      <c r="K4" s="4"/>
      <c r="L4" s="1"/>
      <c r="M4" s="1"/>
      <c r="N4" s="1"/>
      <c r="O4" s="4"/>
      <c r="P4" s="4"/>
      <c r="Q4" s="4"/>
      <c r="R4" s="4"/>
      <c r="S4" s="1"/>
    </row>
    <row r="5" spans="1:19" x14ac:dyDescent="0.25">
      <c r="A5" s="1"/>
      <c r="B5" s="1"/>
      <c r="C5" s="1"/>
      <c r="D5" s="2"/>
      <c r="E5" s="1"/>
      <c r="F5" s="1"/>
      <c r="G5" s="1"/>
      <c r="H5" s="3"/>
      <c r="I5" s="3"/>
      <c r="J5" s="1"/>
      <c r="K5" s="4"/>
      <c r="L5" s="1"/>
      <c r="M5" s="1"/>
      <c r="N5" s="1"/>
      <c r="O5" s="4"/>
      <c r="P5" s="4"/>
      <c r="Q5" s="4"/>
      <c r="R5" s="4"/>
      <c r="S5" s="1"/>
    </row>
    <row r="6" spans="1:19" x14ac:dyDescent="0.25">
      <c r="A6" s="1"/>
      <c r="B6" s="379" t="s">
        <v>0</v>
      </c>
      <c r="C6" s="379"/>
      <c r="D6" s="379"/>
      <c r="E6" s="380" t="s">
        <v>35</v>
      </c>
      <c r="F6" s="380"/>
      <c r="G6" s="380"/>
      <c r="H6" s="380"/>
      <c r="I6" s="380"/>
      <c r="J6" s="380"/>
      <c r="K6" s="5"/>
      <c r="L6" s="6"/>
      <c r="M6" s="6"/>
      <c r="N6" s="6"/>
      <c r="O6" s="4"/>
      <c r="P6" s="4"/>
      <c r="Q6" s="4"/>
      <c r="R6" s="4"/>
      <c r="S6" s="1"/>
    </row>
    <row r="7" spans="1:19" x14ac:dyDescent="0.25">
      <c r="A7" s="1"/>
      <c r="B7" s="55" t="s">
        <v>1</v>
      </c>
      <c r="C7" s="55"/>
      <c r="D7" s="55"/>
      <c r="E7" s="380" t="s">
        <v>36</v>
      </c>
      <c r="F7" s="380"/>
      <c r="G7" s="380"/>
      <c r="H7" s="380"/>
      <c r="I7" s="380"/>
      <c r="J7" s="380"/>
      <c r="K7" s="5"/>
      <c r="L7" s="6"/>
      <c r="M7" s="6"/>
      <c r="N7" s="6"/>
      <c r="O7" s="4"/>
      <c r="P7" s="4"/>
      <c r="Q7" s="4"/>
      <c r="R7" s="4"/>
      <c r="S7" s="1"/>
    </row>
    <row r="8" spans="1:19" x14ac:dyDescent="0.25">
      <c r="A8" s="7"/>
      <c r="B8" s="68" t="s">
        <v>2</v>
      </c>
      <c r="C8" s="68"/>
      <c r="D8" s="68"/>
      <c r="E8" s="381" t="s">
        <v>37</v>
      </c>
      <c r="F8" s="381"/>
      <c r="G8" s="8"/>
      <c r="H8" s="9"/>
      <c r="I8" s="10"/>
      <c r="J8" s="11"/>
      <c r="K8" s="4"/>
      <c r="L8" s="6"/>
      <c r="M8" s="6"/>
      <c r="N8" s="6"/>
      <c r="O8" s="4"/>
      <c r="P8" s="4"/>
      <c r="Q8" s="4"/>
      <c r="R8" s="4"/>
      <c r="S8" s="1"/>
    </row>
    <row r="9" spans="1:19" x14ac:dyDescent="0.25">
      <c r="A9" s="7"/>
      <c r="B9" s="68"/>
      <c r="C9" s="68"/>
      <c r="D9" s="68"/>
      <c r="E9" s="71"/>
      <c r="F9" s="71"/>
      <c r="G9" s="13"/>
      <c r="H9" s="14"/>
      <c r="I9" s="15"/>
      <c r="J9" s="16"/>
      <c r="K9" s="4"/>
      <c r="L9" s="6"/>
      <c r="M9" s="6"/>
      <c r="N9" s="6"/>
      <c r="O9" s="4"/>
      <c r="P9" s="4"/>
      <c r="Q9" s="4"/>
      <c r="R9" s="4"/>
      <c r="S9" s="1"/>
    </row>
    <row r="10" spans="1:19" ht="15.75" thickBot="1" x14ac:dyDescent="0.3">
      <c r="A10" s="7"/>
      <c r="B10" s="12"/>
      <c r="C10" s="12"/>
      <c r="D10" s="12"/>
      <c r="E10" s="12"/>
      <c r="F10" s="17"/>
      <c r="G10" s="13"/>
      <c r="H10" s="14"/>
      <c r="I10" s="15"/>
      <c r="J10" s="16"/>
      <c r="K10" s="17"/>
      <c r="L10" s="16"/>
      <c r="M10" s="16"/>
      <c r="N10" s="16"/>
      <c r="O10" s="17"/>
      <c r="P10" s="17"/>
      <c r="Q10" s="17"/>
      <c r="R10" s="17"/>
      <c r="S10" s="1"/>
    </row>
    <row r="11" spans="1:19" x14ac:dyDescent="0.25">
      <c r="A11" s="5"/>
      <c r="B11" s="382" t="s">
        <v>25</v>
      </c>
      <c r="C11" s="374" t="s">
        <v>4</v>
      </c>
      <c r="D11" s="374"/>
      <c r="E11" s="374" t="s">
        <v>26</v>
      </c>
      <c r="F11" s="374" t="s">
        <v>27</v>
      </c>
      <c r="G11" s="374" t="s">
        <v>5</v>
      </c>
      <c r="H11" s="385" t="s">
        <v>38</v>
      </c>
      <c r="I11" s="374" t="s">
        <v>6</v>
      </c>
      <c r="J11" s="374"/>
      <c r="K11" s="374"/>
      <c r="L11" s="374"/>
      <c r="M11" s="374"/>
      <c r="N11" s="374" t="s">
        <v>7</v>
      </c>
      <c r="O11" s="374"/>
      <c r="P11" s="374" t="s">
        <v>8</v>
      </c>
      <c r="Q11" s="374"/>
      <c r="R11" s="374" t="s">
        <v>9</v>
      </c>
      <c r="S11" s="375"/>
    </row>
    <row r="12" spans="1:19" x14ac:dyDescent="0.25">
      <c r="A12" s="5"/>
      <c r="B12" s="383"/>
      <c r="C12" s="376" t="s">
        <v>10</v>
      </c>
      <c r="D12" s="376" t="s">
        <v>11</v>
      </c>
      <c r="E12" s="376"/>
      <c r="F12" s="376"/>
      <c r="G12" s="376"/>
      <c r="H12" s="386"/>
      <c r="I12" s="376" t="s">
        <v>12</v>
      </c>
      <c r="J12" s="376"/>
      <c r="K12" s="376" t="s">
        <v>13</v>
      </c>
      <c r="L12" s="376"/>
      <c r="M12" s="376"/>
      <c r="N12" s="376" t="s">
        <v>14</v>
      </c>
      <c r="O12" s="376"/>
      <c r="P12" s="376" t="s">
        <v>14</v>
      </c>
      <c r="Q12" s="376"/>
      <c r="R12" s="376"/>
      <c r="S12" s="377"/>
    </row>
    <row r="13" spans="1:19" ht="23.25" thickBot="1" x14ac:dyDescent="0.3">
      <c r="A13" s="18"/>
      <c r="B13" s="388"/>
      <c r="C13" s="389"/>
      <c r="D13" s="389"/>
      <c r="E13" s="389"/>
      <c r="F13" s="389"/>
      <c r="G13" s="389"/>
      <c r="H13" s="390"/>
      <c r="I13" s="56" t="s">
        <v>19</v>
      </c>
      <c r="J13" s="57" t="s">
        <v>16</v>
      </c>
      <c r="K13" s="57" t="s">
        <v>28</v>
      </c>
      <c r="L13" s="57" t="s">
        <v>15</v>
      </c>
      <c r="M13" s="58" t="s">
        <v>17</v>
      </c>
      <c r="N13" s="57" t="s">
        <v>18</v>
      </c>
      <c r="O13" s="57" t="s">
        <v>17</v>
      </c>
      <c r="P13" s="57" t="s">
        <v>19</v>
      </c>
      <c r="Q13" s="57" t="s">
        <v>16</v>
      </c>
      <c r="R13" s="57" t="s">
        <v>20</v>
      </c>
      <c r="S13" s="59" t="s">
        <v>21</v>
      </c>
    </row>
    <row r="14" spans="1:19" ht="34.5" thickBot="1" x14ac:dyDescent="0.3">
      <c r="A14" s="18"/>
      <c r="B14" s="72"/>
      <c r="C14" s="73">
        <v>510001</v>
      </c>
      <c r="D14" s="73" t="s">
        <v>39</v>
      </c>
      <c r="E14" s="73" t="s">
        <v>23</v>
      </c>
      <c r="F14" s="73" t="s">
        <v>23</v>
      </c>
      <c r="G14" s="73" t="s">
        <v>23</v>
      </c>
      <c r="H14" s="74">
        <v>12401.63</v>
      </c>
      <c r="I14" s="75">
        <v>12401.63</v>
      </c>
      <c r="J14" s="75">
        <v>12401.63</v>
      </c>
      <c r="K14" s="73" t="s">
        <v>23</v>
      </c>
      <c r="L14" s="67">
        <v>0</v>
      </c>
      <c r="M14" s="67">
        <v>0</v>
      </c>
      <c r="N14" s="67">
        <f>I14*100/H14</f>
        <v>100</v>
      </c>
      <c r="O14" s="67">
        <f>J14*100/H14</f>
        <v>100</v>
      </c>
      <c r="P14" s="73" t="s">
        <v>23</v>
      </c>
      <c r="Q14" s="73" t="s">
        <v>23</v>
      </c>
      <c r="R14" s="73" t="s">
        <v>23</v>
      </c>
      <c r="S14" s="76" t="s">
        <v>23</v>
      </c>
    </row>
    <row r="15" spans="1:19" ht="15.75" thickBot="1" x14ac:dyDescent="0.3">
      <c r="A15" s="36"/>
      <c r="B15" s="40"/>
      <c r="C15" s="40"/>
      <c r="D15" s="40"/>
      <c r="E15" s="36"/>
      <c r="F15" s="36"/>
      <c r="G15" s="77" t="s">
        <v>32</v>
      </c>
      <c r="H15" s="34">
        <f>SUM(H14:H14)</f>
        <v>12401.63</v>
      </c>
      <c r="I15" s="78">
        <f>I14</f>
        <v>12401.63</v>
      </c>
      <c r="J15" s="35">
        <f>SUM(J14:J14)</f>
        <v>12401.63</v>
      </c>
      <c r="K15" s="79" t="s">
        <v>23</v>
      </c>
      <c r="L15" s="80">
        <f>SUM(L14)</f>
        <v>0</v>
      </c>
      <c r="M15" s="62">
        <v>0</v>
      </c>
      <c r="N15" s="38"/>
      <c r="O15" s="38"/>
      <c r="P15" s="38"/>
      <c r="Q15" s="38"/>
      <c r="R15" s="38"/>
      <c r="S15" s="38"/>
    </row>
    <row r="16" spans="1:19" x14ac:dyDescent="0.25">
      <c r="A16" s="36"/>
      <c r="B16" s="40"/>
      <c r="C16" s="40"/>
      <c r="D16" s="40"/>
      <c r="E16" s="36"/>
      <c r="F16" s="36"/>
      <c r="G16" s="77"/>
      <c r="H16" s="39"/>
      <c r="I16" s="81"/>
      <c r="J16" s="39"/>
      <c r="K16" s="38"/>
      <c r="L16" s="82"/>
      <c r="M16" s="83"/>
      <c r="N16" s="38"/>
      <c r="O16" s="38"/>
      <c r="P16" s="38"/>
      <c r="Q16" s="38"/>
      <c r="R16" s="38"/>
      <c r="S16" s="38"/>
    </row>
    <row r="17" spans="1:19" x14ac:dyDescent="0.25">
      <c r="A17" s="36"/>
      <c r="B17" s="40"/>
      <c r="C17" s="40"/>
      <c r="D17" s="40"/>
      <c r="E17" s="36"/>
      <c r="F17" s="36"/>
      <c r="G17" s="77"/>
      <c r="H17" s="39"/>
      <c r="I17" s="81"/>
      <c r="J17" s="39"/>
      <c r="K17" s="38"/>
      <c r="L17" s="82"/>
      <c r="M17" s="83"/>
      <c r="N17" s="38"/>
      <c r="O17" s="38"/>
      <c r="P17" s="38"/>
      <c r="Q17" s="38"/>
      <c r="R17" s="38"/>
      <c r="S17" s="38"/>
    </row>
    <row r="18" spans="1:19" x14ac:dyDescent="0.25">
      <c r="A18" s="7"/>
      <c r="B18" s="1"/>
      <c r="C18" s="1"/>
      <c r="D18" s="1"/>
      <c r="E18" s="1"/>
      <c r="F18" s="1"/>
      <c r="G18" s="1"/>
      <c r="H18" s="3"/>
      <c r="I18" s="3"/>
      <c r="J18" s="1"/>
      <c r="K18" s="4"/>
      <c r="L18" s="1"/>
      <c r="M18" s="1"/>
      <c r="N18" s="1"/>
      <c r="O18" s="4"/>
      <c r="P18" s="4"/>
      <c r="Q18" s="4"/>
      <c r="R18" s="4"/>
      <c r="S18" s="63"/>
    </row>
    <row r="19" spans="1:19" x14ac:dyDescent="0.25">
      <c r="A19" s="7"/>
      <c r="B19" s="1"/>
      <c r="C19" s="1"/>
      <c r="D19" s="1"/>
      <c r="E19" s="1"/>
      <c r="F19" s="1"/>
      <c r="G19" s="1"/>
      <c r="H19" s="3"/>
      <c r="I19" s="3"/>
      <c r="J19" s="1"/>
      <c r="K19" s="4"/>
      <c r="L19" s="1"/>
      <c r="M19" s="1"/>
      <c r="N19" s="1"/>
      <c r="O19" s="4"/>
      <c r="P19" s="4"/>
      <c r="Q19" s="4"/>
      <c r="R19" s="4"/>
      <c r="S19" s="1"/>
    </row>
    <row r="20" spans="1:19" x14ac:dyDescent="0.25">
      <c r="A20" s="7"/>
      <c r="B20" s="1"/>
      <c r="C20" s="1"/>
      <c r="D20" s="1"/>
      <c r="E20" s="1"/>
      <c r="F20" s="1"/>
      <c r="G20" s="1"/>
      <c r="H20" s="3"/>
      <c r="I20" s="3"/>
      <c r="J20" s="1"/>
      <c r="K20" s="4"/>
      <c r="L20" s="1"/>
      <c r="M20" s="1"/>
      <c r="N20" s="1"/>
      <c r="O20" s="4"/>
      <c r="P20" s="4"/>
      <c r="Q20" s="4"/>
      <c r="R20" s="4"/>
      <c r="S20" s="1"/>
    </row>
    <row r="21" spans="1:19" x14ac:dyDescent="0.25">
      <c r="A21" s="7"/>
      <c r="B21" s="1"/>
      <c r="C21" s="1"/>
      <c r="D21" s="1"/>
      <c r="E21" s="1"/>
      <c r="F21" s="1"/>
      <c r="G21" s="1"/>
      <c r="H21" s="3"/>
      <c r="I21" s="3"/>
      <c r="J21" s="1"/>
      <c r="K21" s="4"/>
      <c r="L21" s="1"/>
      <c r="M21" s="1"/>
      <c r="N21" s="1"/>
      <c r="O21" s="4"/>
      <c r="P21" s="4"/>
      <c r="Q21" s="4"/>
      <c r="R21" s="4"/>
      <c r="S21" s="1"/>
    </row>
    <row r="22" spans="1:19" x14ac:dyDescent="0.25">
      <c r="A22" s="7"/>
      <c r="B22" s="1"/>
      <c r="C22" s="1"/>
      <c r="D22" s="1"/>
      <c r="E22" s="1"/>
      <c r="F22" s="1"/>
      <c r="G22" s="1"/>
      <c r="H22" s="3"/>
      <c r="I22" s="3"/>
      <c r="J22" s="1"/>
      <c r="K22" s="4"/>
      <c r="L22" s="1"/>
      <c r="M22" s="1"/>
      <c r="N22" s="1"/>
      <c r="O22" s="4"/>
      <c r="P22" s="4"/>
      <c r="Q22" s="4"/>
      <c r="R22" s="4"/>
      <c r="S22" s="1"/>
    </row>
    <row r="23" spans="1:19" x14ac:dyDescent="0.25">
      <c r="A23" s="7"/>
      <c r="B23" s="1"/>
      <c r="C23" s="1"/>
      <c r="D23" s="1"/>
      <c r="E23" s="1"/>
      <c r="F23" s="1"/>
      <c r="G23" s="1"/>
      <c r="H23" s="3"/>
      <c r="I23" s="3"/>
      <c r="J23" s="1"/>
      <c r="K23" s="4"/>
      <c r="L23" s="1"/>
      <c r="M23" s="1"/>
      <c r="N23" s="1"/>
      <c r="O23" s="4"/>
      <c r="P23" s="4"/>
      <c r="Q23" s="4"/>
      <c r="R23" s="4"/>
      <c r="S23" s="1"/>
    </row>
    <row r="24" spans="1:19" x14ac:dyDescent="0.25">
      <c r="A24" s="7"/>
      <c r="B24" s="1"/>
      <c r="C24" s="1"/>
      <c r="D24" s="1"/>
      <c r="E24" s="1"/>
      <c r="F24" s="1"/>
      <c r="G24" s="1"/>
      <c r="H24" s="3"/>
      <c r="I24" s="3"/>
      <c r="J24" s="1"/>
      <c r="K24" s="4"/>
      <c r="L24" s="1"/>
      <c r="M24" s="1"/>
      <c r="N24" s="1"/>
      <c r="O24" s="4"/>
      <c r="P24" s="4"/>
      <c r="Q24" s="4"/>
      <c r="R24" s="4"/>
      <c r="S24" s="1"/>
    </row>
    <row r="25" spans="1:19" x14ac:dyDescent="0.25">
      <c r="A25" s="7"/>
      <c r="B25" s="1"/>
      <c r="C25" s="1"/>
      <c r="D25" s="1"/>
      <c r="E25" s="1"/>
      <c r="F25" s="1"/>
      <c r="G25" s="1"/>
      <c r="H25" s="3"/>
      <c r="I25" s="3"/>
      <c r="J25" s="1"/>
      <c r="K25" s="4"/>
      <c r="L25" s="1"/>
      <c r="M25" s="1"/>
      <c r="N25" s="1"/>
      <c r="O25" s="4"/>
      <c r="P25" s="4"/>
      <c r="Q25" s="4"/>
      <c r="R25" s="4"/>
      <c r="S25" s="1"/>
    </row>
    <row r="26" spans="1:19" x14ac:dyDescent="0.25">
      <c r="A26" s="7"/>
      <c r="B26" s="1"/>
      <c r="C26" s="1"/>
      <c r="D26" s="1"/>
      <c r="E26" s="1"/>
      <c r="F26" s="1"/>
      <c r="G26" s="1"/>
      <c r="H26" s="3"/>
      <c r="I26" s="3"/>
      <c r="J26" s="1"/>
      <c r="K26" s="4"/>
      <c r="L26" s="1"/>
      <c r="M26" s="1"/>
      <c r="N26" s="1"/>
      <c r="O26" s="4"/>
      <c r="P26" s="4"/>
      <c r="Q26" s="4"/>
      <c r="R26" s="4"/>
      <c r="S26" s="1"/>
    </row>
    <row r="27" spans="1:19" x14ac:dyDescent="0.25">
      <c r="A27" s="7"/>
      <c r="B27" s="1"/>
      <c r="C27" s="1"/>
      <c r="D27" s="1"/>
      <c r="E27" s="1"/>
      <c r="F27" s="1"/>
      <c r="G27" s="1"/>
      <c r="H27" s="3"/>
      <c r="I27" s="3"/>
      <c r="J27" s="1"/>
      <c r="K27" s="4"/>
      <c r="L27" s="1"/>
      <c r="M27" s="1"/>
      <c r="N27" s="1"/>
      <c r="O27" s="4"/>
      <c r="P27" s="4"/>
      <c r="Q27" s="4"/>
      <c r="R27" s="4"/>
      <c r="S27" s="1"/>
    </row>
    <row r="28" spans="1:19" x14ac:dyDescent="0.25">
      <c r="A28" s="7"/>
      <c r="B28" s="1"/>
      <c r="C28" s="1"/>
      <c r="D28" s="2"/>
      <c r="E28" s="1"/>
      <c r="F28" s="1"/>
      <c r="G28" s="1"/>
      <c r="H28" s="3"/>
      <c r="I28" s="3"/>
      <c r="J28" s="1"/>
      <c r="K28" s="4"/>
      <c r="L28" s="1"/>
      <c r="M28" s="1"/>
      <c r="N28" s="1"/>
      <c r="O28" s="4"/>
      <c r="P28" s="4"/>
      <c r="Q28" s="4"/>
      <c r="R28" s="4"/>
      <c r="S28" s="1"/>
    </row>
  </sheetData>
  <mergeCells count="20">
    <mergeCell ref="N11:O11"/>
    <mergeCell ref="P11:Q11"/>
    <mergeCell ref="R11:S12"/>
    <mergeCell ref="C12:C13"/>
    <mergeCell ref="D12:D13"/>
    <mergeCell ref="I12:J12"/>
    <mergeCell ref="K12:M12"/>
    <mergeCell ref="N12:O12"/>
    <mergeCell ref="P12:Q12"/>
    <mergeCell ref="B6:D6"/>
    <mergeCell ref="E6:J6"/>
    <mergeCell ref="E7:J7"/>
    <mergeCell ref="E8:F8"/>
    <mergeCell ref="B11:B13"/>
    <mergeCell ref="C11:D11"/>
    <mergeCell ref="E11:E13"/>
    <mergeCell ref="F11:F13"/>
    <mergeCell ref="G11:G13"/>
    <mergeCell ref="H11:H13"/>
    <mergeCell ref="I11:M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M1" sqref="M1"/>
    </sheetView>
  </sheetViews>
  <sheetFormatPr baseColWidth="10" defaultRowHeight="15" x14ac:dyDescent="0.25"/>
  <cols>
    <col min="1" max="1" width="2.7109375" customWidth="1"/>
    <col min="2" max="2" width="9.140625" customWidth="1"/>
    <col min="3" max="3" width="6.140625" customWidth="1"/>
    <col min="4" max="4" width="17" customWidth="1"/>
    <col min="5" max="5" width="7.140625" customWidth="1"/>
    <col min="7" max="7" width="8.85546875" customWidth="1"/>
    <col min="8" max="8" width="8.7109375" customWidth="1"/>
    <col min="9" max="9" width="7.5703125" customWidth="1"/>
    <col min="10" max="10" width="9.85546875" customWidth="1"/>
    <col min="11" max="11" width="8.7109375" customWidth="1"/>
    <col min="12" max="12" width="9.140625" customWidth="1"/>
    <col min="13" max="13" width="10" customWidth="1"/>
    <col min="14" max="14" width="9.28515625" customWidth="1"/>
    <col min="15" max="15" width="10.140625" customWidth="1"/>
    <col min="16" max="16" width="9" customWidth="1"/>
    <col min="17" max="17" width="6.28515625" customWidth="1"/>
    <col min="18" max="18" width="7.5703125" customWidth="1"/>
    <col min="19" max="19" width="8.28515625" customWidth="1"/>
  </cols>
  <sheetData>
    <row r="1" spans="1:19" x14ac:dyDescent="0.25">
      <c r="I1" s="316"/>
    </row>
    <row r="2" spans="1:19" x14ac:dyDescent="0.25">
      <c r="A2" s="1"/>
      <c r="B2" s="1"/>
      <c r="C2" s="1"/>
      <c r="D2" s="2"/>
      <c r="E2" s="1"/>
      <c r="F2" s="2"/>
      <c r="G2" s="1"/>
      <c r="H2" s="3"/>
      <c r="I2" s="3"/>
      <c r="J2" s="1"/>
      <c r="K2" s="4"/>
      <c r="L2" s="1"/>
      <c r="M2" s="1"/>
      <c r="N2" s="211"/>
      <c r="O2" s="212"/>
      <c r="P2" s="4"/>
      <c r="Q2" s="4"/>
      <c r="R2" s="4"/>
      <c r="S2" s="1"/>
    </row>
    <row r="3" spans="1:19" x14ac:dyDescent="0.25">
      <c r="A3" s="1"/>
      <c r="B3" s="1"/>
      <c r="C3" s="1"/>
      <c r="D3" s="2"/>
      <c r="E3" s="1"/>
      <c r="F3" s="2"/>
      <c r="G3" s="1"/>
      <c r="H3" s="3"/>
      <c r="I3" s="3"/>
      <c r="J3" s="1"/>
      <c r="K3" s="4"/>
      <c r="L3" s="1"/>
      <c r="M3" s="1"/>
      <c r="N3" s="211"/>
      <c r="O3" s="212"/>
      <c r="P3" s="4"/>
      <c r="Q3" s="4"/>
      <c r="R3" s="4"/>
      <c r="S3" s="1"/>
    </row>
    <row r="4" spans="1:19" x14ac:dyDescent="0.25">
      <c r="A4" s="1"/>
      <c r="B4" s="1"/>
      <c r="C4" s="1"/>
      <c r="D4" s="2"/>
      <c r="E4" s="1"/>
      <c r="F4" s="2"/>
      <c r="G4" s="1"/>
      <c r="H4" s="3"/>
      <c r="I4" s="3"/>
      <c r="J4" s="1"/>
      <c r="K4" s="4"/>
      <c r="L4" s="1"/>
      <c r="M4" s="1"/>
      <c r="N4" s="211"/>
      <c r="O4" s="212"/>
      <c r="P4" s="4"/>
      <c r="Q4" s="4"/>
      <c r="R4" s="4"/>
      <c r="S4" s="1"/>
    </row>
    <row r="5" spans="1:19" x14ac:dyDescent="0.25">
      <c r="A5" s="1"/>
      <c r="B5" s="1"/>
      <c r="C5" s="1"/>
      <c r="D5" s="2"/>
      <c r="E5" s="1"/>
      <c r="F5" s="2"/>
      <c r="G5" s="1"/>
      <c r="H5" s="3"/>
      <c r="I5" s="3"/>
      <c r="J5" s="1"/>
      <c r="K5" s="4"/>
      <c r="L5" s="1"/>
      <c r="M5" s="1"/>
      <c r="N5" s="211"/>
      <c r="O5" s="212"/>
      <c r="P5" s="4"/>
      <c r="Q5" s="4"/>
      <c r="R5" s="4"/>
      <c r="S5" s="1"/>
    </row>
    <row r="6" spans="1:19" x14ac:dyDescent="0.25">
      <c r="A6" s="1"/>
      <c r="B6" s="1"/>
      <c r="C6" s="1"/>
      <c r="D6" s="2"/>
      <c r="E6" s="1"/>
      <c r="F6" s="2"/>
      <c r="G6" s="1"/>
      <c r="H6" s="3"/>
      <c r="I6" s="3"/>
      <c r="J6" s="1"/>
      <c r="K6" s="4"/>
      <c r="L6" s="1"/>
      <c r="M6" s="1"/>
      <c r="N6" s="211"/>
      <c r="O6" s="212"/>
      <c r="P6" s="4"/>
      <c r="Q6" s="4"/>
      <c r="R6" s="4"/>
      <c r="S6" s="1"/>
    </row>
    <row r="7" spans="1:19" x14ac:dyDescent="0.25">
      <c r="A7" s="1"/>
      <c r="B7" s="413" t="s">
        <v>0</v>
      </c>
      <c r="C7" s="413"/>
      <c r="D7" s="413"/>
      <c r="E7" s="380" t="s">
        <v>305</v>
      </c>
      <c r="F7" s="380"/>
      <c r="G7" s="380"/>
      <c r="H7" s="380"/>
      <c r="I7" s="380"/>
      <c r="J7" s="380"/>
      <c r="K7" s="5"/>
      <c r="L7" s="6"/>
      <c r="M7" s="6"/>
      <c r="N7" s="213"/>
      <c r="O7" s="212"/>
      <c r="P7" s="4"/>
      <c r="Q7" s="4"/>
      <c r="R7" s="4"/>
      <c r="S7" s="1"/>
    </row>
    <row r="8" spans="1:19" x14ac:dyDescent="0.25">
      <c r="A8" s="1"/>
      <c r="C8" s="214"/>
      <c r="D8" s="214" t="s">
        <v>1</v>
      </c>
      <c r="E8" s="414" t="s">
        <v>306</v>
      </c>
      <c r="F8" s="414"/>
      <c r="G8" s="414"/>
      <c r="H8" s="414"/>
      <c r="I8" s="414"/>
      <c r="J8" s="414"/>
      <c r="K8" s="5"/>
      <c r="L8" s="6"/>
      <c r="M8" s="6"/>
      <c r="N8" s="213"/>
      <c r="O8" s="212"/>
      <c r="P8" s="4"/>
      <c r="Q8" s="4"/>
      <c r="R8" s="4"/>
      <c r="S8" s="1"/>
    </row>
    <row r="9" spans="1:19" x14ac:dyDescent="0.25">
      <c r="A9" s="7"/>
      <c r="C9" s="118"/>
      <c r="D9" s="118" t="s">
        <v>2</v>
      </c>
      <c r="E9" s="415" t="s">
        <v>3</v>
      </c>
      <c r="F9" s="415"/>
      <c r="G9" s="8"/>
      <c r="H9" s="9"/>
      <c r="I9" s="10"/>
      <c r="J9" s="11"/>
      <c r="K9" s="4"/>
      <c r="L9" s="6"/>
      <c r="M9" s="6"/>
      <c r="N9" s="213"/>
      <c r="O9" s="212"/>
      <c r="P9" s="4"/>
      <c r="Q9" s="4"/>
      <c r="R9" s="4"/>
      <c r="S9" s="1"/>
    </row>
    <row r="10" spans="1:19" ht="15.75" thickBot="1" x14ac:dyDescent="0.3">
      <c r="A10" s="7"/>
      <c r="B10" s="12"/>
      <c r="C10" s="12"/>
      <c r="D10" s="12"/>
      <c r="E10" s="12"/>
      <c r="F10" s="12"/>
      <c r="G10" s="13"/>
      <c r="H10" s="14"/>
      <c r="I10" s="15"/>
      <c r="J10" s="16"/>
      <c r="K10" s="17"/>
      <c r="L10" s="16"/>
      <c r="M10" s="16"/>
      <c r="N10" s="249"/>
      <c r="O10" s="250"/>
      <c r="P10" s="17"/>
      <c r="Q10" s="17"/>
      <c r="R10" s="17"/>
      <c r="S10" s="1"/>
    </row>
    <row r="11" spans="1:19" x14ac:dyDescent="0.25">
      <c r="A11" s="5"/>
      <c r="B11" s="416" t="s">
        <v>186</v>
      </c>
      <c r="C11" s="400" t="s">
        <v>4</v>
      </c>
      <c r="D11" s="402"/>
      <c r="E11" s="418" t="s">
        <v>187</v>
      </c>
      <c r="F11" s="418" t="s">
        <v>188</v>
      </c>
      <c r="G11" s="418" t="s">
        <v>5</v>
      </c>
      <c r="H11" s="419" t="s">
        <v>63</v>
      </c>
      <c r="I11" s="400" t="s">
        <v>6</v>
      </c>
      <c r="J11" s="401"/>
      <c r="K11" s="401"/>
      <c r="L11" s="401"/>
      <c r="M11" s="402"/>
      <c r="N11" s="403" t="s">
        <v>7</v>
      </c>
      <c r="O11" s="404"/>
      <c r="P11" s="403" t="s">
        <v>8</v>
      </c>
      <c r="Q11" s="404"/>
      <c r="R11" s="403" t="s">
        <v>9</v>
      </c>
      <c r="S11" s="405"/>
    </row>
    <row r="12" spans="1:19" x14ac:dyDescent="0.25">
      <c r="A12" s="5"/>
      <c r="B12" s="417"/>
      <c r="C12" s="378" t="s">
        <v>10</v>
      </c>
      <c r="D12" s="378" t="s">
        <v>11</v>
      </c>
      <c r="E12" s="408"/>
      <c r="F12" s="408"/>
      <c r="G12" s="408"/>
      <c r="H12" s="420"/>
      <c r="I12" s="409" t="s">
        <v>12</v>
      </c>
      <c r="J12" s="410"/>
      <c r="K12" s="409" t="s">
        <v>13</v>
      </c>
      <c r="L12" s="411"/>
      <c r="M12" s="410"/>
      <c r="N12" s="406" t="s">
        <v>14</v>
      </c>
      <c r="O12" s="412"/>
      <c r="P12" s="406" t="s">
        <v>14</v>
      </c>
      <c r="Q12" s="412"/>
      <c r="R12" s="406"/>
      <c r="S12" s="407"/>
    </row>
    <row r="13" spans="1:19" ht="33" customHeight="1" thickBot="1" x14ac:dyDescent="0.3">
      <c r="A13" s="18"/>
      <c r="B13" s="417"/>
      <c r="C13" s="408"/>
      <c r="D13" s="408"/>
      <c r="E13" s="408"/>
      <c r="F13" s="408"/>
      <c r="G13" s="408"/>
      <c r="H13" s="420"/>
      <c r="I13" s="43" t="s">
        <v>15</v>
      </c>
      <c r="J13" s="20" t="s">
        <v>16</v>
      </c>
      <c r="K13" s="20" t="s">
        <v>189</v>
      </c>
      <c r="L13" s="20" t="s">
        <v>15</v>
      </c>
      <c r="M13" s="225" t="s">
        <v>17</v>
      </c>
      <c r="N13" s="226" t="s">
        <v>18</v>
      </c>
      <c r="O13" s="20" t="s">
        <v>17</v>
      </c>
      <c r="P13" s="20" t="s">
        <v>19</v>
      </c>
      <c r="Q13" s="20" t="s">
        <v>17</v>
      </c>
      <c r="R13" s="227" t="s">
        <v>20</v>
      </c>
      <c r="S13" s="228" t="s">
        <v>21</v>
      </c>
    </row>
    <row r="14" spans="1:19" ht="146.25" x14ac:dyDescent="0.25">
      <c r="A14" s="18"/>
      <c r="B14" s="229">
        <v>159951083</v>
      </c>
      <c r="C14" s="230">
        <v>414001</v>
      </c>
      <c r="D14" s="230" t="s">
        <v>307</v>
      </c>
      <c r="E14" s="230" t="s">
        <v>22</v>
      </c>
      <c r="F14" s="21" t="s">
        <v>273</v>
      </c>
      <c r="G14" s="300" t="s">
        <v>308</v>
      </c>
      <c r="H14" s="22">
        <v>19716</v>
      </c>
      <c r="I14" s="130"/>
      <c r="J14" s="130">
        <v>19716</v>
      </c>
      <c r="K14" s="21" t="s">
        <v>23</v>
      </c>
      <c r="L14" s="21">
        <v>0</v>
      </c>
      <c r="M14" s="174" t="s">
        <v>68</v>
      </c>
      <c r="N14" s="23">
        <f>(I14*100)/H14</f>
        <v>0</v>
      </c>
      <c r="O14" s="23">
        <f>J14*100/H14</f>
        <v>100</v>
      </c>
      <c r="P14" s="23">
        <v>100</v>
      </c>
      <c r="Q14" s="23">
        <v>100</v>
      </c>
      <c r="R14" s="21"/>
      <c r="S14" s="24" t="s">
        <v>24</v>
      </c>
    </row>
    <row r="15" spans="1:19" ht="168.75" x14ac:dyDescent="0.25">
      <c r="A15" s="18"/>
      <c r="B15" s="234">
        <v>159951084</v>
      </c>
      <c r="C15" s="235">
        <v>414002</v>
      </c>
      <c r="D15" s="235" t="s">
        <v>309</v>
      </c>
      <c r="E15" s="235" t="s">
        <v>22</v>
      </c>
      <c r="F15" s="25" t="s">
        <v>273</v>
      </c>
      <c r="G15" s="315" t="s">
        <v>310</v>
      </c>
      <c r="H15" s="26">
        <v>26679.58</v>
      </c>
      <c r="I15" s="136"/>
      <c r="J15" s="136">
        <v>26679.58</v>
      </c>
      <c r="K15" s="25" t="s">
        <v>23</v>
      </c>
      <c r="L15" s="25">
        <v>0</v>
      </c>
      <c r="M15" s="178" t="s">
        <v>68</v>
      </c>
      <c r="N15" s="27">
        <f>(I15*100)/H15</f>
        <v>0</v>
      </c>
      <c r="O15" s="27">
        <f>J15*100/H15</f>
        <v>100</v>
      </c>
      <c r="P15" s="27">
        <v>100</v>
      </c>
      <c r="Q15" s="27">
        <v>100</v>
      </c>
      <c r="R15" s="25"/>
      <c r="S15" s="28" t="s">
        <v>24</v>
      </c>
    </row>
    <row r="16" spans="1:19" ht="79.5" thickBot="1" x14ac:dyDescent="0.3">
      <c r="A16" s="18"/>
      <c r="B16" s="238" t="s">
        <v>311</v>
      </c>
      <c r="C16" s="239">
        <v>414003</v>
      </c>
      <c r="D16" s="239" t="s">
        <v>312</v>
      </c>
      <c r="E16" s="239" t="s">
        <v>125</v>
      </c>
      <c r="F16" s="29" t="s">
        <v>313</v>
      </c>
      <c r="G16" s="297" t="s">
        <v>314</v>
      </c>
      <c r="H16" s="30">
        <v>6023</v>
      </c>
      <c r="I16" s="142">
        <v>6023</v>
      </c>
      <c r="J16" s="142">
        <v>6023</v>
      </c>
      <c r="K16" s="29" t="s">
        <v>23</v>
      </c>
      <c r="L16" s="29">
        <v>0</v>
      </c>
      <c r="M16" s="181" t="s">
        <v>68</v>
      </c>
      <c r="N16" s="31">
        <f>(I16*100)/H16</f>
        <v>100</v>
      </c>
      <c r="O16" s="31">
        <f>J16*100/H16</f>
        <v>100</v>
      </c>
      <c r="P16" s="31">
        <v>100</v>
      </c>
      <c r="Q16" s="31">
        <v>100</v>
      </c>
      <c r="R16" s="29"/>
      <c r="S16" s="32" t="s">
        <v>24</v>
      </c>
    </row>
    <row r="17" spans="1:19" ht="15.75" thickBot="1" x14ac:dyDescent="0.3">
      <c r="A17" s="18"/>
      <c r="B17" s="301"/>
      <c r="C17" s="301"/>
      <c r="D17" s="301"/>
      <c r="E17" s="301"/>
      <c r="F17" s="33"/>
      <c r="G17" s="317" t="s">
        <v>315</v>
      </c>
      <c r="H17" s="34">
        <f>SUM(H14:H16)</f>
        <v>52418.58</v>
      </c>
      <c r="I17" s="35">
        <f>SUM(I16:I16)</f>
        <v>6023</v>
      </c>
      <c r="J17" s="318">
        <f>SUM(J14:J16)</f>
        <v>52418.58</v>
      </c>
      <c r="K17" s="208" t="s">
        <v>23</v>
      </c>
      <c r="L17" s="302">
        <f>SUM(L13:L13)</f>
        <v>0</v>
      </c>
      <c r="M17" s="303">
        <f>SUM(M13:M13)</f>
        <v>0</v>
      </c>
      <c r="N17" s="304"/>
      <c r="O17" s="304"/>
      <c r="P17" s="305"/>
      <c r="Q17" s="305"/>
      <c r="R17" s="33"/>
      <c r="S17" s="33"/>
    </row>
    <row r="18" spans="1:19" x14ac:dyDescent="0.25">
      <c r="A18" s="36"/>
      <c r="B18" s="37"/>
      <c r="C18" s="37"/>
      <c r="D18" s="37"/>
      <c r="E18" s="38"/>
      <c r="F18" s="38"/>
      <c r="G18" s="309"/>
      <c r="H18" s="285"/>
      <c r="I18" s="39"/>
      <c r="J18" s="39"/>
      <c r="K18" s="319"/>
      <c r="L18" s="282"/>
      <c r="M18" s="283"/>
      <c r="N18" s="294"/>
      <c r="O18" s="38"/>
      <c r="P18" s="38"/>
      <c r="Q18" s="38"/>
      <c r="R18" s="38"/>
      <c r="S18" s="38"/>
    </row>
    <row r="19" spans="1:19" x14ac:dyDescent="0.25">
      <c r="A19" s="36"/>
      <c r="B19" s="37"/>
      <c r="C19" s="37"/>
      <c r="D19" s="37"/>
      <c r="E19" s="38"/>
      <c r="F19" s="38"/>
      <c r="G19" s="309"/>
      <c r="H19" s="285"/>
      <c r="I19" s="39"/>
      <c r="J19" s="39"/>
      <c r="K19" s="319"/>
      <c r="L19" s="282"/>
      <c r="M19" s="283"/>
      <c r="N19" s="294"/>
      <c r="O19" s="38"/>
      <c r="P19" s="38"/>
      <c r="Q19" s="38"/>
      <c r="R19" s="38"/>
      <c r="S19" s="38"/>
    </row>
    <row r="20" spans="1:19" x14ac:dyDescent="0.25">
      <c r="A20" s="36"/>
      <c r="B20" s="40"/>
      <c r="C20" s="40"/>
      <c r="D20" s="40"/>
      <c r="E20" s="36"/>
      <c r="F20" s="246"/>
      <c r="G20" s="36"/>
      <c r="H20" s="263"/>
      <c r="I20" s="295"/>
      <c r="J20" s="265"/>
      <c r="K20" s="41"/>
      <c r="L20" s="266"/>
      <c r="M20" s="267"/>
      <c r="N20" s="244"/>
      <c r="O20" s="250"/>
      <c r="P20" s="38"/>
      <c r="Q20" s="38"/>
      <c r="R20" s="38"/>
      <c r="S20" s="38"/>
    </row>
    <row r="21" spans="1:19" x14ac:dyDescent="0.25">
      <c r="A21" s="7"/>
      <c r="B21" s="1"/>
      <c r="C21" s="1"/>
      <c r="D21" s="1"/>
      <c r="E21" s="1"/>
      <c r="F21" s="2"/>
      <c r="G21" s="1"/>
      <c r="H21" s="3"/>
      <c r="I21" s="3"/>
      <c r="J21" s="1"/>
      <c r="K21" s="4"/>
      <c r="L21" s="1"/>
      <c r="M21" s="1"/>
      <c r="N21" s="211"/>
      <c r="O21" s="212"/>
      <c r="P21" s="4"/>
      <c r="Q21" s="4"/>
      <c r="R21" s="4"/>
      <c r="S21" s="1"/>
    </row>
    <row r="22" spans="1:19" x14ac:dyDescent="0.25">
      <c r="A22" s="7"/>
      <c r="B22" s="1"/>
      <c r="C22" s="1"/>
      <c r="D22" s="1"/>
      <c r="E22" s="1"/>
      <c r="F22" s="2"/>
      <c r="G22" s="1"/>
      <c r="H22" s="3"/>
      <c r="I22" s="3"/>
      <c r="J22" s="1"/>
      <c r="K22" s="4"/>
      <c r="L22" s="1"/>
      <c r="M22" s="1"/>
      <c r="N22" s="211"/>
      <c r="O22" s="212"/>
      <c r="P22" s="4"/>
      <c r="Q22" s="4"/>
      <c r="R22" s="4"/>
      <c r="S22" s="1"/>
    </row>
    <row r="23" spans="1:19" x14ac:dyDescent="0.25">
      <c r="A23" s="7"/>
      <c r="B23" s="1"/>
      <c r="C23" s="1"/>
      <c r="D23" s="1"/>
      <c r="E23" s="1"/>
      <c r="F23" s="2"/>
      <c r="G23" s="1"/>
      <c r="H23" s="3"/>
      <c r="I23" s="3"/>
      <c r="J23" s="1"/>
      <c r="K23" s="4"/>
      <c r="L23" s="1"/>
      <c r="M23" s="1"/>
      <c r="N23" s="211"/>
      <c r="O23" s="212"/>
      <c r="P23" s="4"/>
      <c r="Q23" s="4"/>
      <c r="R23" s="4"/>
      <c r="S23" s="1"/>
    </row>
    <row r="24" spans="1:19" x14ac:dyDescent="0.25">
      <c r="A24" s="7"/>
      <c r="B24" s="1"/>
      <c r="C24" s="1"/>
      <c r="D24" s="1"/>
      <c r="E24" s="1"/>
      <c r="F24" s="2"/>
      <c r="G24" s="1"/>
      <c r="H24" s="3"/>
      <c r="I24" s="3"/>
      <c r="J24" s="1"/>
      <c r="K24" s="4"/>
      <c r="L24" s="1"/>
      <c r="M24" s="1"/>
      <c r="N24" s="211"/>
      <c r="O24" s="212"/>
      <c r="P24" s="4"/>
      <c r="Q24" s="4"/>
      <c r="R24" s="4"/>
      <c r="S24" s="1"/>
    </row>
    <row r="25" spans="1:19" x14ac:dyDescent="0.25">
      <c r="A25" s="7"/>
      <c r="B25" s="1"/>
      <c r="C25" s="1"/>
      <c r="D25" s="1"/>
      <c r="E25" s="1"/>
      <c r="F25" s="2"/>
      <c r="G25" s="1"/>
      <c r="H25" s="3"/>
      <c r="I25" s="3"/>
      <c r="J25" s="1"/>
      <c r="K25" s="4"/>
      <c r="L25" s="1"/>
      <c r="M25" s="1"/>
      <c r="N25" s="211"/>
      <c r="O25" s="212"/>
      <c r="P25" s="4"/>
      <c r="Q25" s="4"/>
      <c r="R25" s="4"/>
      <c r="S25" s="1"/>
    </row>
    <row r="26" spans="1:19" x14ac:dyDescent="0.25">
      <c r="A26" s="7"/>
      <c r="B26" s="1"/>
      <c r="C26" s="1"/>
      <c r="D26" s="1"/>
      <c r="E26" s="1"/>
      <c r="F26" s="2"/>
      <c r="G26" s="1"/>
      <c r="H26" s="3"/>
      <c r="I26" s="3"/>
      <c r="J26" s="1"/>
      <c r="K26" s="4"/>
      <c r="L26" s="1"/>
      <c r="M26" s="1"/>
      <c r="N26" s="211"/>
      <c r="O26" s="212"/>
      <c r="P26" s="4"/>
      <c r="Q26" s="4"/>
      <c r="R26" s="4"/>
      <c r="S26" s="1"/>
    </row>
    <row r="27" spans="1:19" x14ac:dyDescent="0.25">
      <c r="A27" s="7"/>
      <c r="B27" s="1"/>
      <c r="C27" s="1"/>
      <c r="D27" s="1"/>
      <c r="E27" s="1"/>
      <c r="F27" s="2"/>
      <c r="G27" s="1"/>
      <c r="H27" s="3"/>
      <c r="I27" s="3"/>
      <c r="J27" s="1"/>
      <c r="K27" s="4"/>
      <c r="L27" s="1"/>
      <c r="M27" s="1"/>
      <c r="N27" s="211"/>
      <c r="O27" s="212"/>
      <c r="P27" s="4"/>
      <c r="Q27" s="4"/>
      <c r="R27" s="4"/>
      <c r="S27" s="1"/>
    </row>
    <row r="28" spans="1:19" x14ac:dyDescent="0.25">
      <c r="A28" s="7"/>
      <c r="B28" s="1"/>
      <c r="C28" s="1"/>
      <c r="D28" s="1"/>
      <c r="E28" s="1"/>
      <c r="F28" s="2"/>
      <c r="G28" s="1"/>
      <c r="H28" s="3"/>
      <c r="I28" s="3"/>
      <c r="J28" s="1"/>
      <c r="K28" s="4"/>
      <c r="L28" s="1"/>
      <c r="M28" s="1"/>
      <c r="N28" s="211"/>
      <c r="O28" s="212"/>
      <c r="P28" s="4"/>
      <c r="Q28" s="4"/>
      <c r="R28" s="4"/>
      <c r="S28" s="1"/>
    </row>
    <row r="29" spans="1:19" x14ac:dyDescent="0.25">
      <c r="I29" s="316"/>
    </row>
  </sheetData>
  <mergeCells count="20">
    <mergeCell ref="B7:D7"/>
    <mergeCell ref="E7:J7"/>
    <mergeCell ref="E8:J8"/>
    <mergeCell ref="E9:F9"/>
    <mergeCell ref="B11:B13"/>
    <mergeCell ref="C11:D11"/>
    <mergeCell ref="E11:E13"/>
    <mergeCell ref="F11:F13"/>
    <mergeCell ref="G11:G13"/>
    <mergeCell ref="H11:H13"/>
    <mergeCell ref="I11:M11"/>
    <mergeCell ref="N11:O11"/>
    <mergeCell ref="P11:Q11"/>
    <mergeCell ref="R11:S12"/>
    <mergeCell ref="C12:C13"/>
    <mergeCell ref="D12:D13"/>
    <mergeCell ref="I12:J12"/>
    <mergeCell ref="K12:M12"/>
    <mergeCell ref="N12:O12"/>
    <mergeCell ref="P12:Q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19" workbookViewId="0">
      <selection activeCell="A29" sqref="A29:S55"/>
    </sheetView>
  </sheetViews>
  <sheetFormatPr baseColWidth="10" defaultRowHeight="15" x14ac:dyDescent="0.25"/>
  <cols>
    <col min="1" max="1" width="3.28515625" customWidth="1"/>
    <col min="2" max="2" width="9" customWidth="1"/>
    <col min="3" max="3" width="7.140625" customWidth="1"/>
    <col min="4" max="4" width="12.42578125" customWidth="1"/>
    <col min="5" max="5" width="9.28515625" customWidth="1"/>
    <col min="7" max="7" width="9.140625" customWidth="1"/>
    <col min="9" max="9" width="8.140625" customWidth="1"/>
    <col min="14" max="14" width="8.28515625" customWidth="1"/>
    <col min="16" max="16" width="7.42578125" customWidth="1"/>
    <col min="18" max="18" width="8.85546875" customWidth="1"/>
    <col min="19" max="19" width="8" customWidth="1"/>
  </cols>
  <sheetData>
    <row r="1" spans="1:19" x14ac:dyDescent="0.25">
      <c r="A1" s="7"/>
      <c r="B1" s="1"/>
      <c r="C1" s="1"/>
      <c r="D1" s="1"/>
      <c r="E1" s="1"/>
      <c r="F1" s="2"/>
      <c r="G1" s="1"/>
      <c r="H1" s="3"/>
      <c r="I1" s="3"/>
      <c r="J1" s="1"/>
      <c r="K1" s="4"/>
      <c r="L1" s="1"/>
      <c r="M1" s="1"/>
      <c r="N1" s="211"/>
      <c r="O1" s="212"/>
      <c r="P1" s="4"/>
      <c r="Q1" s="4"/>
      <c r="R1" s="4"/>
      <c r="S1" s="1"/>
    </row>
    <row r="2" spans="1:19" x14ac:dyDescent="0.25">
      <c r="A2" s="7"/>
      <c r="B2" s="1"/>
      <c r="C2" s="1"/>
      <c r="D2" s="1"/>
      <c r="E2" s="1"/>
      <c r="F2" s="2"/>
      <c r="G2" s="1"/>
      <c r="H2" s="3"/>
      <c r="I2" s="320"/>
      <c r="J2" s="321"/>
      <c r="K2" s="212"/>
      <c r="L2" s="321"/>
      <c r="M2" s="321"/>
      <c r="N2" s="322"/>
      <c r="O2" s="212"/>
      <c r="P2" s="212"/>
      <c r="Q2" s="212"/>
      <c r="R2" s="212"/>
      <c r="S2" s="321"/>
    </row>
    <row r="3" spans="1:19" x14ac:dyDescent="0.25">
      <c r="A3" s="7"/>
      <c r="B3" s="1"/>
      <c r="C3" s="1"/>
      <c r="D3" s="1"/>
      <c r="E3" s="1"/>
      <c r="F3" s="2"/>
      <c r="G3" s="1"/>
      <c r="H3" s="3"/>
      <c r="I3" s="320"/>
      <c r="J3" s="321"/>
      <c r="K3" s="212"/>
      <c r="L3" s="321"/>
      <c r="M3" s="321"/>
      <c r="N3" s="322"/>
      <c r="O3" s="212"/>
      <c r="P3" s="212"/>
      <c r="Q3" s="212"/>
      <c r="R3" s="212"/>
      <c r="S3" s="321"/>
    </row>
    <row r="4" spans="1:19" x14ac:dyDescent="0.25">
      <c r="A4" s="1"/>
      <c r="B4" s="1"/>
      <c r="C4" s="1" t="s">
        <v>30</v>
      </c>
      <c r="D4" s="2"/>
      <c r="E4" s="1"/>
      <c r="F4" s="2"/>
      <c r="G4" s="1"/>
      <c r="H4" s="3"/>
      <c r="I4" s="3"/>
      <c r="J4" s="1"/>
      <c r="K4" s="4"/>
      <c r="L4" s="1"/>
      <c r="M4" s="1"/>
      <c r="N4" s="211"/>
      <c r="O4" s="212"/>
      <c r="P4" s="4"/>
      <c r="Q4" s="4"/>
      <c r="R4" s="4"/>
      <c r="S4" s="1"/>
    </row>
    <row r="5" spans="1:19" x14ac:dyDescent="0.25">
      <c r="A5" s="1"/>
      <c r="B5" s="1"/>
      <c r="C5" s="1"/>
      <c r="D5" s="2"/>
      <c r="E5" s="1"/>
      <c r="F5" s="2"/>
      <c r="G5" s="1"/>
      <c r="H5" s="3"/>
      <c r="I5" s="3"/>
      <c r="J5" s="1"/>
      <c r="K5" s="4"/>
      <c r="L5" s="1"/>
      <c r="M5" s="1"/>
      <c r="N5" s="211"/>
      <c r="O5" s="212"/>
      <c r="P5" s="4"/>
      <c r="Q5" s="4"/>
      <c r="R5" s="4"/>
      <c r="S5" s="1"/>
    </row>
    <row r="6" spans="1:19" x14ac:dyDescent="0.25">
      <c r="A6" s="63"/>
      <c r="B6" s="413" t="s">
        <v>0</v>
      </c>
      <c r="C6" s="413"/>
      <c r="D6" s="413"/>
      <c r="E6" s="323" t="s">
        <v>316</v>
      </c>
      <c r="F6" s="323"/>
      <c r="G6" s="120"/>
      <c r="H6" s="120"/>
      <c r="I6" s="120"/>
      <c r="J6" s="120"/>
      <c r="K6" s="5"/>
      <c r="L6" s="6"/>
      <c r="M6" s="6"/>
      <c r="N6" s="213"/>
      <c r="O6" s="212"/>
      <c r="P6" s="4"/>
      <c r="Q6" s="4"/>
      <c r="R6" s="4"/>
      <c r="S6" s="1"/>
    </row>
    <row r="7" spans="1:19" x14ac:dyDescent="0.25">
      <c r="A7" s="63"/>
      <c r="B7" s="424" t="s">
        <v>1</v>
      </c>
      <c r="C7" s="424"/>
      <c r="D7" s="424"/>
      <c r="E7" s="426" t="s">
        <v>317</v>
      </c>
      <c r="F7" s="426"/>
      <c r="G7" s="426"/>
      <c r="H7" s="324"/>
      <c r="I7" s="324"/>
      <c r="J7" s="324"/>
      <c r="K7" s="5"/>
      <c r="L7" s="6"/>
      <c r="M7" s="6"/>
      <c r="N7" s="213"/>
      <c r="O7" s="212"/>
      <c r="P7" s="4"/>
      <c r="Q7" s="4"/>
      <c r="R7" s="4"/>
      <c r="S7" s="1"/>
    </row>
    <row r="8" spans="1:19" x14ac:dyDescent="0.25">
      <c r="A8" s="413" t="s">
        <v>2</v>
      </c>
      <c r="B8" s="413"/>
      <c r="C8" s="413"/>
      <c r="D8" s="413"/>
      <c r="E8" s="415" t="s">
        <v>59</v>
      </c>
      <c r="F8" s="415"/>
      <c r="G8" s="325"/>
      <c r="H8" s="9"/>
      <c r="I8" s="10"/>
      <c r="J8" s="11"/>
      <c r="K8" s="4"/>
      <c r="L8" s="6"/>
      <c r="M8" s="6"/>
      <c r="N8" s="213"/>
      <c r="O8" s="212"/>
      <c r="P8" s="4"/>
      <c r="Q8" s="4"/>
      <c r="R8" s="4"/>
      <c r="S8" s="1"/>
    </row>
    <row r="9" spans="1:19" ht="15.75" thickBot="1" x14ac:dyDescent="0.3">
      <c r="A9" s="7"/>
      <c r="B9" s="12"/>
      <c r="C9" s="12"/>
      <c r="D9" s="12"/>
      <c r="E9" s="12"/>
      <c r="F9" s="12"/>
      <c r="G9" s="17"/>
      <c r="H9" s="14"/>
      <c r="I9" s="15"/>
      <c r="J9" s="16"/>
      <c r="K9" s="17"/>
      <c r="L9" s="16"/>
      <c r="M9" s="16"/>
      <c r="N9" s="249"/>
      <c r="O9" s="250"/>
      <c r="P9" s="17"/>
      <c r="Q9" s="17"/>
      <c r="R9" s="17"/>
      <c r="S9" s="1"/>
    </row>
    <row r="10" spans="1:19" x14ac:dyDescent="0.25">
      <c r="A10" s="18"/>
      <c r="B10" s="438" t="s">
        <v>186</v>
      </c>
      <c r="C10" s="429" t="s">
        <v>4</v>
      </c>
      <c r="D10" s="431"/>
      <c r="E10" s="440" t="s">
        <v>187</v>
      </c>
      <c r="F10" s="440" t="s">
        <v>188</v>
      </c>
      <c r="G10" s="440" t="s">
        <v>5</v>
      </c>
      <c r="H10" s="427" t="s">
        <v>63</v>
      </c>
      <c r="I10" s="429" t="s">
        <v>6</v>
      </c>
      <c r="J10" s="430"/>
      <c r="K10" s="430"/>
      <c r="L10" s="430"/>
      <c r="M10" s="431"/>
      <c r="N10" s="429" t="s">
        <v>7</v>
      </c>
      <c r="O10" s="431"/>
      <c r="P10" s="429" t="s">
        <v>8</v>
      </c>
      <c r="Q10" s="431"/>
      <c r="R10" s="429" t="s">
        <v>9</v>
      </c>
      <c r="S10" s="432"/>
    </row>
    <row r="11" spans="1:19" x14ac:dyDescent="0.25">
      <c r="A11" s="18"/>
      <c r="B11" s="439"/>
      <c r="C11" s="433" t="s">
        <v>10</v>
      </c>
      <c r="D11" s="433" t="s">
        <v>11</v>
      </c>
      <c r="E11" s="434"/>
      <c r="F11" s="434"/>
      <c r="G11" s="434"/>
      <c r="H11" s="428"/>
      <c r="I11" s="435" t="s">
        <v>12</v>
      </c>
      <c r="J11" s="436"/>
      <c r="K11" s="435" t="s">
        <v>13</v>
      </c>
      <c r="L11" s="437"/>
      <c r="M11" s="436"/>
      <c r="N11" s="326" t="s">
        <v>14</v>
      </c>
      <c r="O11" s="327"/>
      <c r="P11" s="327" t="s">
        <v>14</v>
      </c>
      <c r="Q11" s="327"/>
      <c r="R11" s="327"/>
      <c r="S11" s="328"/>
    </row>
    <row r="12" spans="1:19" ht="34.5" thickBot="1" x14ac:dyDescent="0.3">
      <c r="A12" s="18"/>
      <c r="B12" s="439"/>
      <c r="C12" s="434"/>
      <c r="D12" s="434"/>
      <c r="E12" s="434"/>
      <c r="F12" s="434"/>
      <c r="G12" s="434"/>
      <c r="H12" s="428"/>
      <c r="I12" s="329" t="s">
        <v>15</v>
      </c>
      <c r="J12" s="330" t="s">
        <v>16</v>
      </c>
      <c r="K12" s="330" t="s">
        <v>189</v>
      </c>
      <c r="L12" s="330" t="s">
        <v>15</v>
      </c>
      <c r="M12" s="331" t="s">
        <v>17</v>
      </c>
      <c r="N12" s="332" t="s">
        <v>18</v>
      </c>
      <c r="O12" s="330" t="s">
        <v>17</v>
      </c>
      <c r="P12" s="330" t="s">
        <v>19</v>
      </c>
      <c r="Q12" s="330" t="s">
        <v>17</v>
      </c>
      <c r="R12" s="330" t="s">
        <v>20</v>
      </c>
      <c r="S12" s="333" t="s">
        <v>21</v>
      </c>
    </row>
    <row r="13" spans="1:19" ht="101.25" x14ac:dyDescent="0.25">
      <c r="A13" s="33"/>
      <c r="B13" s="334">
        <v>169951020</v>
      </c>
      <c r="C13" s="230" t="s">
        <v>318</v>
      </c>
      <c r="D13" s="230" t="s">
        <v>319</v>
      </c>
      <c r="E13" s="230" t="s">
        <v>320</v>
      </c>
      <c r="F13" s="151" t="s">
        <v>321</v>
      </c>
      <c r="G13" s="151" t="s">
        <v>322</v>
      </c>
      <c r="H13" s="54">
        <v>257373.01</v>
      </c>
      <c r="I13" s="54">
        <v>0</v>
      </c>
      <c r="J13" s="54">
        <v>257373.01</v>
      </c>
      <c r="K13" s="21" t="s">
        <v>23</v>
      </c>
      <c r="L13" s="21">
        <v>0</v>
      </c>
      <c r="M13" s="174" t="s">
        <v>68</v>
      </c>
      <c r="N13" s="46">
        <v>100</v>
      </c>
      <c r="O13" s="21">
        <v>100</v>
      </c>
      <c r="P13" s="46">
        <v>100</v>
      </c>
      <c r="Q13" s="21">
        <v>100</v>
      </c>
      <c r="R13" s="21"/>
      <c r="S13" s="24" t="s">
        <v>24</v>
      </c>
    </row>
    <row r="14" spans="1:19" ht="146.25" x14ac:dyDescent="0.25">
      <c r="A14" s="33"/>
      <c r="B14" s="335">
        <v>169951017</v>
      </c>
      <c r="C14" s="336" t="s">
        <v>323</v>
      </c>
      <c r="D14" s="336" t="s">
        <v>324</v>
      </c>
      <c r="E14" s="336" t="s">
        <v>103</v>
      </c>
      <c r="F14" s="268" t="s">
        <v>281</v>
      </c>
      <c r="G14" s="268" t="s">
        <v>325</v>
      </c>
      <c r="H14" s="337">
        <v>243025</v>
      </c>
      <c r="I14" s="337">
        <v>0</v>
      </c>
      <c r="J14" s="337">
        <f>121439.6+121512.49+72.91</f>
        <v>243025.00000000003</v>
      </c>
      <c r="K14" s="338" t="s">
        <v>23</v>
      </c>
      <c r="L14" s="338">
        <v>0</v>
      </c>
      <c r="M14" s="339" t="s">
        <v>68</v>
      </c>
      <c r="N14" s="340">
        <v>100</v>
      </c>
      <c r="O14" s="338">
        <v>100</v>
      </c>
      <c r="P14" s="340">
        <v>100</v>
      </c>
      <c r="Q14" s="338">
        <v>100</v>
      </c>
      <c r="R14" s="338"/>
      <c r="S14" s="341" t="s">
        <v>24</v>
      </c>
    </row>
    <row r="15" spans="1:19" ht="101.25" x14ac:dyDescent="0.25">
      <c r="A15" s="33"/>
      <c r="B15" s="342">
        <v>169951023</v>
      </c>
      <c r="C15" s="336" t="s">
        <v>326</v>
      </c>
      <c r="D15" s="235" t="s">
        <v>327</v>
      </c>
      <c r="E15" s="235" t="s">
        <v>151</v>
      </c>
      <c r="F15" s="134" t="s">
        <v>328</v>
      </c>
      <c r="G15" s="134" t="s">
        <v>329</v>
      </c>
      <c r="H15" s="47">
        <v>477703</v>
      </c>
      <c r="I15" s="47">
        <v>0</v>
      </c>
      <c r="J15" s="47">
        <v>477703</v>
      </c>
      <c r="K15" s="25" t="s">
        <v>23</v>
      </c>
      <c r="L15" s="25">
        <v>0</v>
      </c>
      <c r="M15" s="178" t="s">
        <v>68</v>
      </c>
      <c r="N15" s="48">
        <v>100</v>
      </c>
      <c r="O15" s="25">
        <v>100</v>
      </c>
      <c r="P15" s="48">
        <v>100</v>
      </c>
      <c r="Q15" s="25">
        <v>100</v>
      </c>
      <c r="R15" s="25"/>
      <c r="S15" s="28" t="s">
        <v>24</v>
      </c>
    </row>
    <row r="16" spans="1:19" ht="90" x14ac:dyDescent="0.25">
      <c r="A16" s="33"/>
      <c r="B16" s="342">
        <v>169951018</v>
      </c>
      <c r="C16" s="336" t="s">
        <v>330</v>
      </c>
      <c r="D16" s="336" t="s">
        <v>331</v>
      </c>
      <c r="E16" s="336" t="s">
        <v>110</v>
      </c>
      <c r="F16" s="134" t="s">
        <v>332</v>
      </c>
      <c r="G16" s="268" t="s">
        <v>333</v>
      </c>
      <c r="H16" s="337">
        <v>504197.9</v>
      </c>
      <c r="I16" s="337">
        <v>84326.43</v>
      </c>
      <c r="J16" s="337">
        <f>326526.85+84326.43</f>
        <v>410853.27999999997</v>
      </c>
      <c r="K16" s="25" t="s">
        <v>23</v>
      </c>
      <c r="L16" s="25">
        <v>0</v>
      </c>
      <c r="M16" s="178" t="s">
        <v>68</v>
      </c>
      <c r="N16" s="340">
        <f>I16*100/H16</f>
        <v>16.724867358630409</v>
      </c>
      <c r="O16" s="340">
        <f>J16*100/H16</f>
        <v>81.486511546359068</v>
      </c>
      <c r="P16" s="340">
        <f>I16*100/H16</f>
        <v>16.724867358630409</v>
      </c>
      <c r="Q16" s="338">
        <v>95</v>
      </c>
      <c r="R16" s="338"/>
      <c r="S16" s="341" t="s">
        <v>24</v>
      </c>
    </row>
    <row r="17" spans="1:19" ht="79.5" thickBot="1" x14ac:dyDescent="0.3">
      <c r="A17" s="33"/>
      <c r="B17" s="343">
        <v>169951022</v>
      </c>
      <c r="C17" s="239" t="s">
        <v>334</v>
      </c>
      <c r="D17" s="239" t="s">
        <v>335</v>
      </c>
      <c r="E17" s="239" t="s">
        <v>336</v>
      </c>
      <c r="F17" s="140" t="s">
        <v>337</v>
      </c>
      <c r="G17" s="140" t="s">
        <v>338</v>
      </c>
      <c r="H17" s="49">
        <v>212500</v>
      </c>
      <c r="I17" s="49">
        <v>0</v>
      </c>
      <c r="J17" s="49">
        <v>106218.12</v>
      </c>
      <c r="K17" s="29" t="s">
        <v>23</v>
      </c>
      <c r="L17" s="29">
        <v>0</v>
      </c>
      <c r="M17" s="181" t="s">
        <v>68</v>
      </c>
      <c r="N17" s="50">
        <f>I17*100/H17</f>
        <v>0</v>
      </c>
      <c r="O17" s="29">
        <v>50</v>
      </c>
      <c r="P17" s="50">
        <v>90</v>
      </c>
      <c r="Q17" s="29">
        <v>90</v>
      </c>
      <c r="R17" s="29"/>
      <c r="S17" s="32" t="s">
        <v>24</v>
      </c>
    </row>
    <row r="18" spans="1:19" ht="15.75" thickBot="1" x14ac:dyDescent="0.3">
      <c r="A18" s="38"/>
      <c r="B18" s="37"/>
      <c r="C18" s="301"/>
      <c r="D18" s="37"/>
      <c r="E18" s="38"/>
      <c r="F18" s="38"/>
      <c r="G18" s="38" t="s">
        <v>339</v>
      </c>
      <c r="H18" s="34">
        <f>SUM(H13:H17)</f>
        <v>1694798.9100000001</v>
      </c>
      <c r="I18" s="34">
        <f>SUM(I13:I17)</f>
        <v>84326.43</v>
      </c>
      <c r="J18" s="35">
        <f>SUM(J13:J17)</f>
        <v>1495172.4100000001</v>
      </c>
      <c r="K18" s="344" t="s">
        <v>23</v>
      </c>
      <c r="L18" s="302">
        <v>0</v>
      </c>
      <c r="M18" s="303">
        <f>SUM(M13:M13)</f>
        <v>0</v>
      </c>
      <c r="N18" s="244"/>
      <c r="O18" s="38"/>
      <c r="P18" s="38"/>
      <c r="Q18" s="38"/>
      <c r="R18" s="38"/>
      <c r="S18" s="38"/>
    </row>
    <row r="19" spans="1:19" x14ac:dyDescent="0.25">
      <c r="A19" s="38"/>
      <c r="B19" s="37"/>
      <c r="C19" s="301"/>
      <c r="D19" s="37"/>
      <c r="E19" s="38"/>
      <c r="F19" s="38"/>
      <c r="G19" s="38"/>
      <c r="H19" s="39"/>
      <c r="I19" s="39"/>
      <c r="J19" s="39"/>
      <c r="K19" s="41"/>
      <c r="L19" s="345"/>
      <c r="M19" s="283"/>
      <c r="N19" s="244"/>
      <c r="O19" s="38"/>
      <c r="P19" s="38"/>
      <c r="Q19" s="38"/>
      <c r="R19" s="38"/>
      <c r="S19" s="38"/>
    </row>
    <row r="20" spans="1:19" x14ac:dyDescent="0.25">
      <c r="A20" s="38"/>
      <c r="B20" s="37"/>
      <c r="C20" s="301"/>
      <c r="D20" s="37"/>
      <c r="E20" s="38"/>
      <c r="F20" s="38"/>
      <c r="G20" s="38"/>
      <c r="H20" s="39"/>
      <c r="I20" s="39"/>
      <c r="J20" s="39"/>
      <c r="K20" s="41"/>
      <c r="L20" s="345"/>
      <c r="M20" s="283"/>
      <c r="N20" s="244"/>
      <c r="O20" s="38"/>
      <c r="P20" s="38"/>
      <c r="Q20" s="38"/>
      <c r="R20" s="38"/>
      <c r="S20" s="38"/>
    </row>
    <row r="21" spans="1:19" x14ac:dyDescent="0.25">
      <c r="A21" s="36"/>
      <c r="B21" s="40"/>
      <c r="C21" s="40"/>
      <c r="D21" s="40"/>
      <c r="E21" s="36"/>
      <c r="F21" s="246"/>
      <c r="G21" s="36"/>
      <c r="H21" s="263"/>
      <c r="I21" s="263"/>
      <c r="J21" s="346"/>
      <c r="K21" s="41"/>
      <c r="L21" s="266"/>
      <c r="M21" s="267"/>
      <c r="N21" s="244"/>
      <c r="O21" s="250"/>
      <c r="P21" s="38"/>
      <c r="Q21" s="38"/>
      <c r="R21" s="38"/>
      <c r="S21" s="38"/>
    </row>
    <row r="22" spans="1:19" x14ac:dyDescent="0.25">
      <c r="A22" s="36"/>
      <c r="B22" s="40"/>
      <c r="C22" s="40"/>
      <c r="D22" s="40"/>
      <c r="E22" s="36"/>
      <c r="F22" s="246"/>
      <c r="G22" s="36"/>
      <c r="H22" s="263"/>
      <c r="I22" s="263"/>
      <c r="J22" s="346"/>
      <c r="K22" s="41"/>
      <c r="L22" s="266"/>
      <c r="M22" s="267"/>
      <c r="N22" s="244"/>
      <c r="O22" s="250"/>
      <c r="P22" s="38"/>
      <c r="Q22" s="38"/>
      <c r="R22" s="38"/>
      <c r="S22" s="38"/>
    </row>
    <row r="23" spans="1:19" x14ac:dyDescent="0.25">
      <c r="A23" s="7"/>
      <c r="B23" s="1"/>
      <c r="C23" s="40"/>
      <c r="D23" s="1"/>
      <c r="E23" s="1"/>
      <c r="F23" s="2"/>
      <c r="G23" s="1"/>
      <c r="H23" s="3"/>
      <c r="I23" s="3"/>
      <c r="J23" s="1"/>
      <c r="K23" s="4"/>
      <c r="L23" s="1"/>
      <c r="M23" s="1"/>
      <c r="N23" s="211"/>
      <c r="O23" s="212"/>
      <c r="P23" s="4"/>
      <c r="Q23" s="4"/>
      <c r="R23" s="4"/>
      <c r="S23" s="63"/>
    </row>
    <row r="24" spans="1:19" x14ac:dyDescent="0.25">
      <c r="A24" s="7"/>
      <c r="B24" s="1"/>
      <c r="C24" s="40"/>
      <c r="D24" s="1"/>
      <c r="E24" s="1"/>
      <c r="F24" s="2"/>
      <c r="G24" s="1"/>
      <c r="H24" s="3"/>
      <c r="I24" s="3"/>
      <c r="J24" s="1"/>
      <c r="K24" s="4"/>
      <c r="L24" s="1"/>
      <c r="M24" s="1"/>
      <c r="N24" s="211"/>
      <c r="O24" s="212"/>
      <c r="P24" s="4"/>
      <c r="Q24" s="4"/>
      <c r="R24" s="4"/>
      <c r="S24" s="63"/>
    </row>
    <row r="25" spans="1:19" x14ac:dyDescent="0.25">
      <c r="C25" s="1"/>
      <c r="F25" s="347"/>
      <c r="O25" s="61"/>
    </row>
    <row r="26" spans="1:19" x14ac:dyDescent="0.25">
      <c r="F26" s="347"/>
      <c r="O26" s="61"/>
    </row>
    <row r="27" spans="1:19" x14ac:dyDescent="0.25">
      <c r="F27" s="347"/>
      <c r="O27" s="61"/>
    </row>
    <row r="29" spans="1:19" x14ac:dyDescent="0.25">
      <c r="A29" s="7"/>
      <c r="B29" s="1"/>
      <c r="C29" s="1"/>
      <c r="D29" s="1"/>
      <c r="E29" s="1"/>
      <c r="F29" s="2"/>
      <c r="G29" s="1"/>
      <c r="H29" s="3"/>
      <c r="I29" s="3"/>
      <c r="J29" s="1"/>
      <c r="K29" s="4"/>
      <c r="L29" s="1"/>
      <c r="M29" s="1"/>
      <c r="N29" s="211"/>
      <c r="O29" s="212"/>
      <c r="P29" s="4"/>
      <c r="Q29" s="4"/>
      <c r="R29" s="4"/>
      <c r="S29" s="1"/>
    </row>
    <row r="30" spans="1:19" x14ac:dyDescent="0.25">
      <c r="A30" s="7"/>
      <c r="B30" s="1"/>
      <c r="C30" s="1"/>
      <c r="D30" s="1"/>
      <c r="E30" s="1"/>
      <c r="F30" s="2"/>
      <c r="G30" s="1"/>
      <c r="H30" s="3"/>
      <c r="I30" s="320"/>
      <c r="J30" s="321"/>
      <c r="K30" s="212"/>
      <c r="L30" s="321"/>
      <c r="M30" s="321"/>
      <c r="N30" s="322"/>
      <c r="O30" s="212"/>
      <c r="P30" s="212"/>
      <c r="Q30" s="212"/>
      <c r="R30" s="212"/>
      <c r="S30" s="321"/>
    </row>
    <row r="31" spans="1:19" x14ac:dyDescent="0.25">
      <c r="A31" s="7"/>
      <c r="B31" s="1"/>
      <c r="C31" s="1"/>
      <c r="D31" s="1"/>
      <c r="E31" s="1"/>
      <c r="F31" s="2"/>
      <c r="G31" s="1"/>
      <c r="H31" s="3"/>
      <c r="I31" s="320"/>
      <c r="J31" s="321"/>
      <c r="K31" s="212"/>
      <c r="L31" s="321"/>
      <c r="M31" s="321"/>
      <c r="N31" s="322"/>
      <c r="O31" s="212"/>
      <c r="P31" s="212"/>
      <c r="Q31" s="212"/>
      <c r="R31" s="212"/>
      <c r="S31" s="321"/>
    </row>
    <row r="32" spans="1:19" x14ac:dyDescent="0.25">
      <c r="A32" s="1"/>
      <c r="B32" s="1"/>
      <c r="C32" s="1" t="s">
        <v>30</v>
      </c>
      <c r="D32" s="2"/>
      <c r="E32" s="1"/>
      <c r="F32" s="2"/>
      <c r="G32" s="1"/>
      <c r="H32" s="3"/>
      <c r="I32" s="3"/>
      <c r="J32" s="1"/>
      <c r="K32" s="4"/>
      <c r="L32" s="1"/>
      <c r="M32" s="1"/>
      <c r="N32" s="211"/>
      <c r="O32" s="212"/>
      <c r="P32" s="4"/>
      <c r="Q32" s="4"/>
      <c r="R32" s="4"/>
      <c r="S32" s="1"/>
    </row>
    <row r="33" spans="1:19" x14ac:dyDescent="0.25">
      <c r="A33" s="1"/>
      <c r="B33" s="1"/>
      <c r="C33" s="1"/>
      <c r="D33" s="2"/>
      <c r="E33" s="1"/>
      <c r="F33" s="2"/>
      <c r="G33" s="1"/>
      <c r="H33" s="3"/>
      <c r="I33" s="3"/>
      <c r="J33" s="1"/>
      <c r="K33" s="4"/>
      <c r="L33" s="1"/>
      <c r="M33" s="1"/>
      <c r="N33" s="211"/>
      <c r="O33" s="212"/>
      <c r="P33" s="4"/>
      <c r="Q33" s="4"/>
      <c r="R33" s="4"/>
      <c r="S33" s="1"/>
    </row>
    <row r="34" spans="1:19" x14ac:dyDescent="0.25">
      <c r="A34" s="63"/>
      <c r="B34" s="413" t="s">
        <v>0</v>
      </c>
      <c r="C34" s="413"/>
      <c r="D34" s="413"/>
      <c r="E34" s="323" t="s">
        <v>316</v>
      </c>
      <c r="F34" s="323"/>
      <c r="G34" s="120"/>
      <c r="H34" s="120"/>
      <c r="I34" s="120"/>
      <c r="J34" s="120"/>
      <c r="K34" s="5"/>
      <c r="L34" s="6"/>
      <c r="M34" s="6"/>
      <c r="N34" s="213"/>
      <c r="O34" s="212"/>
      <c r="P34" s="4"/>
      <c r="Q34" s="4"/>
      <c r="R34" s="4"/>
      <c r="S34" s="1"/>
    </row>
    <row r="35" spans="1:19" x14ac:dyDescent="0.25">
      <c r="A35" s="63"/>
      <c r="B35" s="424" t="s">
        <v>1</v>
      </c>
      <c r="C35" s="424"/>
      <c r="D35" s="424"/>
      <c r="E35" s="426" t="s">
        <v>317</v>
      </c>
      <c r="F35" s="426"/>
      <c r="G35" s="426"/>
      <c r="H35" s="324"/>
      <c r="I35" s="324"/>
      <c r="J35" s="324"/>
      <c r="K35" s="5"/>
      <c r="L35" s="6"/>
      <c r="M35" s="6"/>
      <c r="N35" s="213"/>
      <c r="O35" s="212"/>
      <c r="P35" s="4"/>
      <c r="Q35" s="4"/>
      <c r="R35" s="4"/>
      <c r="S35" s="1"/>
    </row>
    <row r="36" spans="1:19" x14ac:dyDescent="0.25">
      <c r="A36" s="413" t="s">
        <v>2</v>
      </c>
      <c r="B36" s="413"/>
      <c r="C36" s="413"/>
      <c r="D36" s="413"/>
      <c r="E36" s="415" t="s">
        <v>284</v>
      </c>
      <c r="F36" s="415"/>
      <c r="G36" s="325"/>
      <c r="H36" s="9"/>
      <c r="I36" s="10"/>
      <c r="J36" s="11"/>
      <c r="K36" s="4"/>
      <c r="L36" s="6"/>
      <c r="M36" s="6"/>
      <c r="N36" s="213"/>
      <c r="O36" s="212"/>
      <c r="P36" s="4"/>
      <c r="Q36" s="4"/>
      <c r="R36" s="4"/>
      <c r="S36" s="1"/>
    </row>
    <row r="37" spans="1:19" ht="15.75" thickBot="1" x14ac:dyDescent="0.3">
      <c r="A37" s="7"/>
      <c r="B37" s="12"/>
      <c r="C37" s="12"/>
      <c r="D37" s="12"/>
      <c r="E37" s="12"/>
      <c r="F37" s="12"/>
      <c r="G37" s="17"/>
      <c r="H37" s="14"/>
      <c r="I37" s="15"/>
      <c r="J37" s="16"/>
      <c r="K37" s="17"/>
      <c r="L37" s="16"/>
      <c r="M37" s="16"/>
      <c r="N37" s="249"/>
      <c r="O37" s="250"/>
      <c r="P37" s="17"/>
      <c r="Q37" s="17"/>
      <c r="R37" s="17"/>
      <c r="S37" s="1"/>
    </row>
    <row r="38" spans="1:19" ht="20.25" customHeight="1" x14ac:dyDescent="0.25">
      <c r="A38" s="18"/>
      <c r="B38" s="438" t="s">
        <v>186</v>
      </c>
      <c r="C38" s="429" t="s">
        <v>4</v>
      </c>
      <c r="D38" s="431"/>
      <c r="E38" s="440" t="s">
        <v>187</v>
      </c>
      <c r="F38" s="440" t="s">
        <v>188</v>
      </c>
      <c r="G38" s="440" t="s">
        <v>5</v>
      </c>
      <c r="H38" s="427" t="s">
        <v>63</v>
      </c>
      <c r="I38" s="429" t="s">
        <v>6</v>
      </c>
      <c r="J38" s="430"/>
      <c r="K38" s="430"/>
      <c r="L38" s="430"/>
      <c r="M38" s="431"/>
      <c r="N38" s="429" t="s">
        <v>7</v>
      </c>
      <c r="O38" s="431"/>
      <c r="P38" s="429" t="s">
        <v>8</v>
      </c>
      <c r="Q38" s="431"/>
      <c r="R38" s="429" t="s">
        <v>9</v>
      </c>
      <c r="S38" s="432"/>
    </row>
    <row r="39" spans="1:19" x14ac:dyDescent="0.25">
      <c r="A39" s="18"/>
      <c r="B39" s="439"/>
      <c r="C39" s="433" t="s">
        <v>10</v>
      </c>
      <c r="D39" s="433" t="s">
        <v>11</v>
      </c>
      <c r="E39" s="434"/>
      <c r="F39" s="434"/>
      <c r="G39" s="434"/>
      <c r="H39" s="428"/>
      <c r="I39" s="435" t="s">
        <v>12</v>
      </c>
      <c r="J39" s="436"/>
      <c r="K39" s="435" t="s">
        <v>13</v>
      </c>
      <c r="L39" s="437"/>
      <c r="M39" s="436"/>
      <c r="N39" s="326" t="s">
        <v>14</v>
      </c>
      <c r="O39" s="327"/>
      <c r="P39" s="327" t="s">
        <v>14</v>
      </c>
      <c r="Q39" s="327"/>
      <c r="R39" s="327"/>
      <c r="S39" s="328"/>
    </row>
    <row r="40" spans="1:19" ht="37.5" customHeight="1" thickBot="1" x14ac:dyDescent="0.3">
      <c r="A40" s="18"/>
      <c r="B40" s="439"/>
      <c r="C40" s="434"/>
      <c r="D40" s="434"/>
      <c r="E40" s="434"/>
      <c r="F40" s="434"/>
      <c r="G40" s="434"/>
      <c r="H40" s="428"/>
      <c r="I40" s="329" t="s">
        <v>15</v>
      </c>
      <c r="J40" s="330" t="s">
        <v>16</v>
      </c>
      <c r="K40" s="330" t="s">
        <v>189</v>
      </c>
      <c r="L40" s="330" t="s">
        <v>15</v>
      </c>
      <c r="M40" s="331" t="s">
        <v>17</v>
      </c>
      <c r="N40" s="332" t="s">
        <v>18</v>
      </c>
      <c r="O40" s="330" t="s">
        <v>17</v>
      </c>
      <c r="P40" s="330" t="s">
        <v>19</v>
      </c>
      <c r="Q40" s="330" t="s">
        <v>17</v>
      </c>
      <c r="R40" s="330" t="s">
        <v>20</v>
      </c>
      <c r="S40" s="333" t="s">
        <v>21</v>
      </c>
    </row>
    <row r="41" spans="1:19" ht="101.25" x14ac:dyDescent="0.25">
      <c r="A41" s="33"/>
      <c r="B41" s="334">
        <v>169951020</v>
      </c>
      <c r="C41" s="230" t="s">
        <v>318</v>
      </c>
      <c r="D41" s="230" t="s">
        <v>319</v>
      </c>
      <c r="E41" s="230" t="s">
        <v>320</v>
      </c>
      <c r="F41" s="151" t="s">
        <v>321</v>
      </c>
      <c r="G41" s="151" t="s">
        <v>322</v>
      </c>
      <c r="H41" s="54">
        <v>257373.01</v>
      </c>
      <c r="I41" s="54">
        <v>0</v>
      </c>
      <c r="J41" s="54">
        <v>257373.01</v>
      </c>
      <c r="K41" s="21" t="s">
        <v>23</v>
      </c>
      <c r="L41" s="21">
        <v>0</v>
      </c>
      <c r="M41" s="174" t="s">
        <v>68</v>
      </c>
      <c r="N41" s="46">
        <v>100</v>
      </c>
      <c r="O41" s="21">
        <v>100</v>
      </c>
      <c r="P41" s="46">
        <v>100</v>
      </c>
      <c r="Q41" s="21">
        <v>100</v>
      </c>
      <c r="R41" s="21"/>
      <c r="S41" s="24" t="s">
        <v>24</v>
      </c>
    </row>
    <row r="42" spans="1:19" ht="146.25" x14ac:dyDescent="0.25">
      <c r="A42" s="33"/>
      <c r="B42" s="335">
        <v>169951017</v>
      </c>
      <c r="C42" s="336" t="s">
        <v>323</v>
      </c>
      <c r="D42" s="336" t="s">
        <v>324</v>
      </c>
      <c r="E42" s="336" t="s">
        <v>103</v>
      </c>
      <c r="F42" s="268" t="s">
        <v>281</v>
      </c>
      <c r="G42" s="268" t="s">
        <v>325</v>
      </c>
      <c r="H42" s="337">
        <v>243025</v>
      </c>
      <c r="I42" s="337">
        <v>0</v>
      </c>
      <c r="J42" s="337">
        <f>121439.6+121512.49+72.91</f>
        <v>243025.00000000003</v>
      </c>
      <c r="K42" s="338" t="s">
        <v>23</v>
      </c>
      <c r="L42" s="338">
        <v>0</v>
      </c>
      <c r="M42" s="339" t="s">
        <v>68</v>
      </c>
      <c r="N42" s="340">
        <v>100</v>
      </c>
      <c r="O42" s="338">
        <v>100</v>
      </c>
      <c r="P42" s="340">
        <v>100</v>
      </c>
      <c r="Q42" s="338">
        <v>100</v>
      </c>
      <c r="R42" s="338"/>
      <c r="S42" s="341" t="s">
        <v>24</v>
      </c>
    </row>
    <row r="43" spans="1:19" ht="101.25" x14ac:dyDescent="0.25">
      <c r="A43" s="33"/>
      <c r="B43" s="342">
        <v>169951023</v>
      </c>
      <c r="C43" s="336" t="s">
        <v>326</v>
      </c>
      <c r="D43" s="235" t="s">
        <v>327</v>
      </c>
      <c r="E43" s="235" t="s">
        <v>151</v>
      </c>
      <c r="F43" s="134" t="s">
        <v>328</v>
      </c>
      <c r="G43" s="134" t="s">
        <v>329</v>
      </c>
      <c r="H43" s="47">
        <v>477703</v>
      </c>
      <c r="I43" s="47">
        <v>0</v>
      </c>
      <c r="J43" s="47">
        <v>477703</v>
      </c>
      <c r="K43" s="25" t="s">
        <v>23</v>
      </c>
      <c r="L43" s="25">
        <v>0</v>
      </c>
      <c r="M43" s="178" t="s">
        <v>68</v>
      </c>
      <c r="N43" s="48">
        <v>100</v>
      </c>
      <c r="O43" s="25">
        <v>100</v>
      </c>
      <c r="P43" s="48">
        <v>100</v>
      </c>
      <c r="Q43" s="25">
        <v>100</v>
      </c>
      <c r="R43" s="25"/>
      <c r="S43" s="28" t="s">
        <v>24</v>
      </c>
    </row>
    <row r="44" spans="1:19" ht="90" x14ac:dyDescent="0.25">
      <c r="A44" s="33"/>
      <c r="B44" s="342">
        <v>169951018</v>
      </c>
      <c r="C44" s="336" t="s">
        <v>330</v>
      </c>
      <c r="D44" s="336" t="s">
        <v>331</v>
      </c>
      <c r="E44" s="336" t="s">
        <v>110</v>
      </c>
      <c r="F44" s="134" t="s">
        <v>332</v>
      </c>
      <c r="G44" s="268" t="s">
        <v>333</v>
      </c>
      <c r="H44" s="337">
        <v>504197.9</v>
      </c>
      <c r="I44" s="337">
        <v>0</v>
      </c>
      <c r="J44" s="337">
        <f>326526.85+84326.43</f>
        <v>410853.27999999997</v>
      </c>
      <c r="K44" s="25" t="s">
        <v>23</v>
      </c>
      <c r="L44" s="25">
        <v>0</v>
      </c>
      <c r="M44" s="178" t="s">
        <v>68</v>
      </c>
      <c r="N44" s="340">
        <f>I44*100/H44</f>
        <v>0</v>
      </c>
      <c r="O44" s="340">
        <f>J44*100/H44</f>
        <v>81.486511546359068</v>
      </c>
      <c r="P44" s="340">
        <f>I44*100/H44</f>
        <v>0</v>
      </c>
      <c r="Q44" s="338">
        <v>95</v>
      </c>
      <c r="R44" s="338"/>
      <c r="S44" s="341" t="s">
        <v>24</v>
      </c>
    </row>
    <row r="45" spans="1:19" ht="79.5" thickBot="1" x14ac:dyDescent="0.3">
      <c r="A45" s="33"/>
      <c r="B45" s="343">
        <v>169951022</v>
      </c>
      <c r="C45" s="239" t="s">
        <v>334</v>
      </c>
      <c r="D45" s="239" t="s">
        <v>335</v>
      </c>
      <c r="E45" s="239" t="s">
        <v>336</v>
      </c>
      <c r="F45" s="140" t="s">
        <v>337</v>
      </c>
      <c r="G45" s="140" t="s">
        <v>338</v>
      </c>
      <c r="H45" s="49">
        <v>212500</v>
      </c>
      <c r="I45" s="49">
        <v>0</v>
      </c>
      <c r="J45" s="49">
        <v>106218.12</v>
      </c>
      <c r="K45" s="29" t="s">
        <v>23</v>
      </c>
      <c r="L45" s="29">
        <v>0</v>
      </c>
      <c r="M45" s="181" t="s">
        <v>68</v>
      </c>
      <c r="N45" s="50">
        <f>I45*100/H45</f>
        <v>0</v>
      </c>
      <c r="O45" s="29">
        <v>50</v>
      </c>
      <c r="P45" s="50">
        <v>90</v>
      </c>
      <c r="Q45" s="29">
        <v>90</v>
      </c>
      <c r="R45" s="29"/>
      <c r="S45" s="32" t="s">
        <v>24</v>
      </c>
    </row>
    <row r="46" spans="1:19" ht="15.75" thickBot="1" x14ac:dyDescent="0.3">
      <c r="A46" s="38"/>
      <c r="B46" s="37"/>
      <c r="C46" s="301"/>
      <c r="D46" s="37"/>
      <c r="E46" s="38"/>
      <c r="F46" s="38"/>
      <c r="G46" s="38" t="s">
        <v>339</v>
      </c>
      <c r="H46" s="34">
        <f>SUM(H41:H45)</f>
        <v>1694798.9100000001</v>
      </c>
      <c r="I46" s="34">
        <f>SUM(I41:I45)</f>
        <v>0</v>
      </c>
      <c r="J46" s="35">
        <f>SUM(J41:J45)</f>
        <v>1495172.4100000001</v>
      </c>
      <c r="K46" s="344" t="s">
        <v>23</v>
      </c>
      <c r="L46" s="302">
        <v>0</v>
      </c>
      <c r="M46" s="303">
        <f>SUM(M41:M41)</f>
        <v>0</v>
      </c>
      <c r="N46" s="244"/>
      <c r="O46" s="38"/>
      <c r="P46" s="38"/>
      <c r="Q46" s="38"/>
      <c r="R46" s="38"/>
      <c r="S46" s="38"/>
    </row>
    <row r="47" spans="1:19" x14ac:dyDescent="0.25">
      <c r="A47" s="38"/>
      <c r="B47" s="37"/>
      <c r="C47" s="301"/>
      <c r="D47" s="37"/>
      <c r="E47" s="38"/>
      <c r="F47" s="38"/>
      <c r="G47" s="38"/>
      <c r="H47" s="39"/>
      <c r="I47" s="39"/>
      <c r="J47" s="39"/>
      <c r="K47" s="41"/>
      <c r="L47" s="345"/>
      <c r="M47" s="283"/>
      <c r="N47" s="244"/>
      <c r="O47" s="38"/>
      <c r="P47" s="38"/>
      <c r="Q47" s="38"/>
      <c r="R47" s="38"/>
      <c r="S47" s="38"/>
    </row>
    <row r="48" spans="1:19" x14ac:dyDescent="0.25">
      <c r="A48" s="38"/>
      <c r="B48" s="37"/>
      <c r="C48" s="301"/>
      <c r="D48" s="37"/>
      <c r="E48" s="38"/>
      <c r="F48" s="38"/>
      <c r="G48" s="38"/>
      <c r="H48" s="39"/>
      <c r="I48" s="39"/>
      <c r="J48" s="39"/>
      <c r="K48" s="41"/>
      <c r="L48" s="345"/>
      <c r="M48" s="283"/>
      <c r="N48" s="244"/>
      <c r="O48" s="38"/>
      <c r="P48" s="38"/>
      <c r="Q48" s="38"/>
      <c r="R48" s="38"/>
      <c r="S48" s="38"/>
    </row>
    <row r="49" spans="1:19" x14ac:dyDescent="0.25">
      <c r="A49" s="36"/>
      <c r="B49" s="40"/>
      <c r="C49" s="40"/>
      <c r="D49" s="40"/>
      <c r="E49" s="36"/>
      <c r="F49" s="246"/>
      <c r="G49" s="36"/>
      <c r="H49" s="263"/>
      <c r="I49" s="263"/>
      <c r="J49" s="346"/>
      <c r="K49" s="41"/>
      <c r="L49" s="266"/>
      <c r="M49" s="267"/>
      <c r="N49" s="244"/>
      <c r="O49" s="250"/>
      <c r="P49" s="38"/>
      <c r="Q49" s="38"/>
      <c r="R49" s="38"/>
      <c r="S49" s="38"/>
    </row>
    <row r="50" spans="1:19" x14ac:dyDescent="0.25">
      <c r="A50" s="36"/>
      <c r="B50" s="40"/>
      <c r="C50" s="40"/>
      <c r="D50" s="40"/>
      <c r="E50" s="36"/>
      <c r="F50" s="246"/>
      <c r="G50" s="36"/>
      <c r="H50" s="263"/>
      <c r="I50" s="263"/>
      <c r="J50" s="346"/>
      <c r="K50" s="41"/>
      <c r="L50" s="266"/>
      <c r="M50" s="267"/>
      <c r="N50" s="244"/>
      <c r="O50" s="250"/>
      <c r="P50" s="38"/>
      <c r="Q50" s="38"/>
      <c r="R50" s="38"/>
      <c r="S50" s="38"/>
    </row>
    <row r="51" spans="1:19" x14ac:dyDescent="0.25">
      <c r="A51" s="7"/>
      <c r="B51" s="1"/>
      <c r="C51" s="40"/>
      <c r="D51" s="1"/>
      <c r="E51" s="1"/>
      <c r="F51" s="2"/>
      <c r="G51" s="1"/>
      <c r="H51" s="3"/>
      <c r="I51" s="3"/>
      <c r="J51" s="1"/>
      <c r="K51" s="4"/>
      <c r="L51" s="1"/>
      <c r="M51" s="1"/>
      <c r="N51" s="211"/>
      <c r="O51" s="212"/>
      <c r="P51" s="4"/>
      <c r="Q51" s="4"/>
      <c r="R51" s="4"/>
      <c r="S51" s="63"/>
    </row>
    <row r="52" spans="1:19" x14ac:dyDescent="0.25">
      <c r="A52" s="7"/>
      <c r="B52" s="1"/>
      <c r="C52" s="40"/>
      <c r="D52" s="1"/>
      <c r="E52" s="1"/>
      <c r="F52" s="2"/>
      <c r="G52" s="1"/>
      <c r="H52" s="3"/>
      <c r="I52" s="3"/>
      <c r="J52" s="1"/>
      <c r="K52" s="4"/>
      <c r="L52" s="1"/>
      <c r="M52" s="1"/>
      <c r="N52" s="211"/>
      <c r="O52" s="212"/>
      <c r="P52" s="4"/>
      <c r="Q52" s="4"/>
      <c r="R52" s="4"/>
      <c r="S52" s="63"/>
    </row>
    <row r="53" spans="1:19" x14ac:dyDescent="0.25">
      <c r="C53" s="1"/>
      <c r="F53" s="347"/>
      <c r="O53" s="61"/>
    </row>
    <row r="54" spans="1:19" x14ac:dyDescent="0.25">
      <c r="F54" s="347"/>
      <c r="O54" s="61"/>
    </row>
    <row r="55" spans="1:19" x14ac:dyDescent="0.25">
      <c r="F55" s="347"/>
      <c r="O55" s="61"/>
    </row>
  </sheetData>
  <mergeCells count="38">
    <mergeCell ref="C11:C12"/>
    <mergeCell ref="D11:D12"/>
    <mergeCell ref="I11:J11"/>
    <mergeCell ref="K11:M11"/>
    <mergeCell ref="B6:D6"/>
    <mergeCell ref="B7:D7"/>
    <mergeCell ref="E7:G7"/>
    <mergeCell ref="A8:D8"/>
    <mergeCell ref="E8:F8"/>
    <mergeCell ref="B10:B12"/>
    <mergeCell ref="C10:D10"/>
    <mergeCell ref="E10:E12"/>
    <mergeCell ref="F10:F12"/>
    <mergeCell ref="G10:G12"/>
    <mergeCell ref="H10:H12"/>
    <mergeCell ref="I10:M10"/>
    <mergeCell ref="N10:O10"/>
    <mergeCell ref="P10:Q10"/>
    <mergeCell ref="R10:S10"/>
    <mergeCell ref="C39:C40"/>
    <mergeCell ref="D39:D40"/>
    <mergeCell ref="I39:J39"/>
    <mergeCell ref="K39:M39"/>
    <mergeCell ref="B34:D34"/>
    <mergeCell ref="B35:D35"/>
    <mergeCell ref="E35:G35"/>
    <mergeCell ref="A36:D36"/>
    <mergeCell ref="E36:F36"/>
    <mergeCell ref="B38:B40"/>
    <mergeCell ref="C38:D38"/>
    <mergeCell ref="E38:E40"/>
    <mergeCell ref="F38:F40"/>
    <mergeCell ref="G38:G40"/>
    <mergeCell ref="H38:H40"/>
    <mergeCell ref="I38:M38"/>
    <mergeCell ref="N38:O38"/>
    <mergeCell ref="P38:Q38"/>
    <mergeCell ref="R38:S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A31" workbookViewId="0">
      <selection activeCell="A41" sqref="A41:S81"/>
    </sheetView>
  </sheetViews>
  <sheetFormatPr baseColWidth="10" defaultRowHeight="15" x14ac:dyDescent="0.25"/>
  <cols>
    <col min="1" max="1" width="3.5703125" customWidth="1"/>
  </cols>
  <sheetData>
    <row r="1" spans="1:19" x14ac:dyDescent="0.25">
      <c r="A1" s="7"/>
      <c r="B1" s="1"/>
      <c r="C1" s="1"/>
      <c r="D1" s="1"/>
      <c r="E1" s="1"/>
      <c r="F1" s="2"/>
      <c r="G1" s="1"/>
      <c r="H1" s="3"/>
      <c r="I1" s="3"/>
      <c r="J1" s="1"/>
      <c r="K1" s="4"/>
      <c r="L1" s="1"/>
      <c r="M1" s="1"/>
      <c r="N1" s="211"/>
      <c r="O1" s="212"/>
      <c r="P1" s="4"/>
      <c r="Q1" s="4"/>
      <c r="R1" s="4"/>
      <c r="S1" s="1"/>
    </row>
    <row r="2" spans="1:19" x14ac:dyDescent="0.25">
      <c r="A2" s="7"/>
      <c r="B2" s="1"/>
      <c r="C2" s="1"/>
      <c r="D2" s="1"/>
      <c r="E2" s="1"/>
      <c r="F2" s="2"/>
      <c r="G2" s="1"/>
      <c r="H2" s="3"/>
      <c r="I2" s="320"/>
      <c r="J2" s="321"/>
      <c r="K2" s="212"/>
      <c r="L2" s="321"/>
      <c r="M2" s="321"/>
      <c r="N2" s="322"/>
      <c r="O2" s="212"/>
      <c r="P2" s="212"/>
      <c r="Q2" s="212"/>
      <c r="R2" s="212"/>
      <c r="S2" s="321"/>
    </row>
    <row r="3" spans="1:19" x14ac:dyDescent="0.25">
      <c r="A3" s="7"/>
      <c r="B3" s="1"/>
      <c r="C3" s="1"/>
      <c r="D3" s="1"/>
      <c r="E3" s="1"/>
      <c r="F3" s="2"/>
      <c r="G3" s="1"/>
      <c r="H3" s="3"/>
      <c r="I3" s="320"/>
      <c r="J3" s="321"/>
      <c r="K3" s="212"/>
      <c r="L3" s="321"/>
      <c r="M3" s="321"/>
      <c r="N3" s="322"/>
      <c r="O3" s="212"/>
      <c r="P3" s="212"/>
      <c r="Q3" s="212"/>
      <c r="R3" s="212"/>
      <c r="S3" s="321"/>
    </row>
    <row r="4" spans="1:19" x14ac:dyDescent="0.25">
      <c r="A4" s="1"/>
      <c r="B4" s="1"/>
      <c r="C4" s="1" t="s">
        <v>30</v>
      </c>
      <c r="D4" s="2"/>
      <c r="E4" s="1"/>
      <c r="F4" s="2"/>
      <c r="G4" s="1"/>
      <c r="H4" s="3"/>
      <c r="I4" s="3"/>
      <c r="J4" s="1"/>
      <c r="K4" s="4"/>
      <c r="L4" s="1"/>
      <c r="M4" s="1"/>
      <c r="N4" s="211"/>
      <c r="O4" s="212"/>
      <c r="P4" s="4"/>
      <c r="Q4" s="4"/>
      <c r="R4" s="4"/>
      <c r="S4" s="1"/>
    </row>
    <row r="5" spans="1:19" x14ac:dyDescent="0.25">
      <c r="A5" s="1"/>
      <c r="B5" s="1"/>
      <c r="C5" s="1"/>
      <c r="D5" s="2"/>
      <c r="E5" s="1"/>
      <c r="F5" s="2"/>
      <c r="G5" s="1"/>
      <c r="H5" s="3"/>
      <c r="I5" s="3"/>
      <c r="J5" s="1"/>
      <c r="K5" s="4"/>
      <c r="L5" s="1"/>
      <c r="M5" s="1"/>
      <c r="N5" s="211"/>
      <c r="O5" s="212"/>
      <c r="P5" s="4"/>
      <c r="Q5" s="4"/>
      <c r="R5" s="4"/>
      <c r="S5" s="1"/>
    </row>
    <row r="6" spans="1:19" x14ac:dyDescent="0.25">
      <c r="A6" s="1"/>
      <c r="B6" s="85" t="s">
        <v>0</v>
      </c>
      <c r="C6" s="85"/>
      <c r="D6" s="85"/>
      <c r="E6" s="323" t="s">
        <v>316</v>
      </c>
      <c r="F6" s="323"/>
      <c r="G6" s="120"/>
      <c r="H6" s="120"/>
      <c r="I6" s="120"/>
      <c r="J6" s="120"/>
      <c r="K6" s="5"/>
      <c r="L6" s="6"/>
      <c r="M6" s="6"/>
      <c r="N6" s="213"/>
      <c r="O6" s="212"/>
      <c r="P6" s="4"/>
      <c r="Q6" s="4"/>
      <c r="R6" s="4"/>
      <c r="S6" s="1"/>
    </row>
    <row r="7" spans="1:19" x14ac:dyDescent="0.25">
      <c r="A7" s="1"/>
      <c r="B7" s="55" t="s">
        <v>1</v>
      </c>
      <c r="C7" s="55"/>
      <c r="D7" s="55"/>
      <c r="E7" s="426" t="s">
        <v>340</v>
      </c>
      <c r="F7" s="426"/>
      <c r="G7" s="426"/>
      <c r="H7" s="426"/>
      <c r="I7" s="426"/>
      <c r="J7" s="324"/>
      <c r="K7" s="5"/>
      <c r="L7" s="6"/>
      <c r="M7" s="6"/>
      <c r="N7" s="213"/>
      <c r="O7" s="212"/>
      <c r="P7" s="4"/>
      <c r="Q7" s="4"/>
      <c r="R7" s="4"/>
      <c r="S7" s="1"/>
    </row>
    <row r="8" spans="1:19" x14ac:dyDescent="0.25">
      <c r="A8" s="7"/>
      <c r="B8" s="68" t="s">
        <v>2</v>
      </c>
      <c r="C8" s="68"/>
      <c r="D8" s="68"/>
      <c r="E8" s="415" t="s">
        <v>59</v>
      </c>
      <c r="F8" s="415"/>
      <c r="G8" s="325"/>
      <c r="H8" s="9"/>
      <c r="I8" s="10"/>
      <c r="J8" s="11"/>
      <c r="K8" s="4"/>
      <c r="L8" s="6"/>
      <c r="M8" s="6"/>
      <c r="N8" s="213"/>
      <c r="O8" s="212"/>
      <c r="P8" s="4"/>
      <c r="Q8" s="4"/>
      <c r="R8" s="4"/>
      <c r="S8" s="1"/>
    </row>
    <row r="9" spans="1:19" ht="15.75" thickBot="1" x14ac:dyDescent="0.3">
      <c r="A9" s="7"/>
      <c r="B9" s="12"/>
      <c r="C9" s="12"/>
      <c r="D9" s="12"/>
      <c r="E9" s="12"/>
      <c r="F9" s="12"/>
      <c r="G9" s="17"/>
      <c r="H9" s="14"/>
      <c r="I9" s="15"/>
      <c r="J9" s="16"/>
      <c r="K9" s="17"/>
      <c r="L9" s="16"/>
      <c r="M9" s="16"/>
      <c r="N9" s="249"/>
      <c r="O9" s="250"/>
      <c r="P9" s="17"/>
      <c r="Q9" s="17"/>
      <c r="R9" s="17"/>
      <c r="S9" s="1"/>
    </row>
    <row r="10" spans="1:19" x14ac:dyDescent="0.25">
      <c r="A10" s="18"/>
      <c r="B10" s="438" t="s">
        <v>186</v>
      </c>
      <c r="C10" s="429" t="s">
        <v>4</v>
      </c>
      <c r="D10" s="431"/>
      <c r="E10" s="440" t="s">
        <v>187</v>
      </c>
      <c r="F10" s="440" t="s">
        <v>188</v>
      </c>
      <c r="G10" s="440" t="s">
        <v>5</v>
      </c>
      <c r="H10" s="427" t="s">
        <v>63</v>
      </c>
      <c r="I10" s="429" t="s">
        <v>6</v>
      </c>
      <c r="J10" s="430"/>
      <c r="K10" s="430"/>
      <c r="L10" s="430"/>
      <c r="M10" s="431"/>
      <c r="N10" s="429" t="s">
        <v>7</v>
      </c>
      <c r="O10" s="431"/>
      <c r="P10" s="429" t="s">
        <v>8</v>
      </c>
      <c r="Q10" s="431"/>
      <c r="R10" s="429" t="s">
        <v>9</v>
      </c>
      <c r="S10" s="432"/>
    </row>
    <row r="11" spans="1:19" x14ac:dyDescent="0.25">
      <c r="A11" s="18"/>
      <c r="B11" s="439"/>
      <c r="C11" s="433" t="s">
        <v>10</v>
      </c>
      <c r="D11" s="433" t="s">
        <v>11</v>
      </c>
      <c r="E11" s="434"/>
      <c r="F11" s="434"/>
      <c r="G11" s="434"/>
      <c r="H11" s="428"/>
      <c r="I11" s="435" t="s">
        <v>12</v>
      </c>
      <c r="J11" s="436"/>
      <c r="K11" s="435" t="s">
        <v>13</v>
      </c>
      <c r="L11" s="437"/>
      <c r="M11" s="436"/>
      <c r="N11" s="326" t="s">
        <v>14</v>
      </c>
      <c r="O11" s="327"/>
      <c r="P11" s="327" t="s">
        <v>14</v>
      </c>
      <c r="Q11" s="327"/>
      <c r="R11" s="327"/>
      <c r="S11" s="328"/>
    </row>
    <row r="12" spans="1:19" ht="23.25" thickBot="1" x14ac:dyDescent="0.3">
      <c r="A12" s="18"/>
      <c r="B12" s="439"/>
      <c r="C12" s="434"/>
      <c r="D12" s="434"/>
      <c r="E12" s="434"/>
      <c r="F12" s="434"/>
      <c r="G12" s="434"/>
      <c r="H12" s="428"/>
      <c r="I12" s="329" t="s">
        <v>15</v>
      </c>
      <c r="J12" s="330" t="s">
        <v>16</v>
      </c>
      <c r="K12" s="330" t="s">
        <v>189</v>
      </c>
      <c r="L12" s="330" t="s">
        <v>15</v>
      </c>
      <c r="M12" s="331" t="s">
        <v>17</v>
      </c>
      <c r="N12" s="332" t="s">
        <v>18</v>
      </c>
      <c r="O12" s="330" t="s">
        <v>17</v>
      </c>
      <c r="P12" s="330" t="s">
        <v>19</v>
      </c>
      <c r="Q12" s="330" t="s">
        <v>17</v>
      </c>
      <c r="R12" s="330" t="s">
        <v>20</v>
      </c>
      <c r="S12" s="333" t="s">
        <v>21</v>
      </c>
    </row>
    <row r="13" spans="1:19" ht="45.75" thickBot="1" x14ac:dyDescent="0.3">
      <c r="A13" s="18"/>
      <c r="B13" s="348" t="s">
        <v>341</v>
      </c>
      <c r="C13" s="349" t="s">
        <v>342</v>
      </c>
      <c r="D13" s="349" t="s">
        <v>343</v>
      </c>
      <c r="E13" s="349" t="s">
        <v>344</v>
      </c>
      <c r="F13" s="349" t="s">
        <v>345</v>
      </c>
      <c r="G13" s="349" t="s">
        <v>233</v>
      </c>
      <c r="H13" s="98">
        <v>610000</v>
      </c>
      <c r="I13" s="98">
        <v>0</v>
      </c>
      <c r="J13" s="98">
        <v>610000</v>
      </c>
      <c r="K13" s="349">
        <v>0</v>
      </c>
      <c r="L13" s="349">
        <v>0</v>
      </c>
      <c r="M13" s="350" t="s">
        <v>68</v>
      </c>
      <c r="N13" s="351">
        <f t="shared" ref="N13:N18" si="0">(I13*100)/H13</f>
        <v>0</v>
      </c>
      <c r="O13" s="349">
        <v>100</v>
      </c>
      <c r="P13" s="349">
        <f t="shared" ref="P13:P18" si="1">(I13*100)/H13</f>
        <v>0</v>
      </c>
      <c r="Q13" s="349">
        <v>100</v>
      </c>
      <c r="R13" s="349"/>
      <c r="S13" s="352" t="s">
        <v>24</v>
      </c>
    </row>
    <row r="14" spans="1:19" ht="45" x14ac:dyDescent="0.25">
      <c r="A14" s="18"/>
      <c r="B14" s="251" t="s">
        <v>346</v>
      </c>
      <c r="C14" s="151" t="s">
        <v>347</v>
      </c>
      <c r="D14" s="151" t="s">
        <v>348</v>
      </c>
      <c r="E14" s="151" t="s">
        <v>349</v>
      </c>
      <c r="F14" s="151" t="s">
        <v>350</v>
      </c>
      <c r="G14" s="151" t="s">
        <v>351</v>
      </c>
      <c r="H14" s="22">
        <v>639000</v>
      </c>
      <c r="I14" s="22">
        <v>0</v>
      </c>
      <c r="J14" s="22">
        <f>319500+319500</f>
        <v>639000</v>
      </c>
      <c r="K14" s="151">
        <v>0</v>
      </c>
      <c r="L14" s="151">
        <v>0</v>
      </c>
      <c r="M14" s="277">
        <v>0</v>
      </c>
      <c r="N14" s="252">
        <f t="shared" si="0"/>
        <v>0</v>
      </c>
      <c r="O14" s="151">
        <f>J14*100/H14</f>
        <v>100</v>
      </c>
      <c r="P14" s="151">
        <f t="shared" si="1"/>
        <v>0</v>
      </c>
      <c r="Q14" s="151">
        <f>J14*100/H14</f>
        <v>100</v>
      </c>
      <c r="R14" s="151"/>
      <c r="S14" s="254" t="s">
        <v>24</v>
      </c>
    </row>
    <row r="15" spans="1:19" ht="45" x14ac:dyDescent="0.25">
      <c r="A15" s="18"/>
      <c r="B15" s="255" t="s">
        <v>352</v>
      </c>
      <c r="C15" s="134" t="s">
        <v>353</v>
      </c>
      <c r="D15" s="134" t="s">
        <v>354</v>
      </c>
      <c r="E15" s="134" t="s">
        <v>355</v>
      </c>
      <c r="F15" s="134" t="s">
        <v>356</v>
      </c>
      <c r="G15" s="134" t="s">
        <v>357</v>
      </c>
      <c r="H15" s="26">
        <v>355000</v>
      </c>
      <c r="I15" s="26">
        <v>0</v>
      </c>
      <c r="J15" s="26">
        <f>177500+177500</f>
        <v>355000</v>
      </c>
      <c r="K15" s="134">
        <v>0</v>
      </c>
      <c r="L15" s="134">
        <v>0</v>
      </c>
      <c r="M15" s="278">
        <v>0</v>
      </c>
      <c r="N15" s="203">
        <f t="shared" si="0"/>
        <v>0</v>
      </c>
      <c r="O15" s="134">
        <f>J15*100/H15</f>
        <v>100</v>
      </c>
      <c r="P15" s="134">
        <f t="shared" si="1"/>
        <v>0</v>
      </c>
      <c r="Q15" s="134">
        <f>J15*100/H15</f>
        <v>100</v>
      </c>
      <c r="R15" s="134"/>
      <c r="S15" s="204" t="s">
        <v>24</v>
      </c>
    </row>
    <row r="16" spans="1:19" ht="90" x14ac:dyDescent="0.25">
      <c r="A16" s="33"/>
      <c r="B16" s="234" t="s">
        <v>358</v>
      </c>
      <c r="C16" s="235" t="s">
        <v>359</v>
      </c>
      <c r="D16" s="235" t="s">
        <v>360</v>
      </c>
      <c r="E16" s="235" t="s">
        <v>103</v>
      </c>
      <c r="F16" s="134" t="s">
        <v>361</v>
      </c>
      <c r="G16" s="134" t="s">
        <v>362</v>
      </c>
      <c r="H16" s="47">
        <v>338716.12</v>
      </c>
      <c r="I16" s="47">
        <v>0</v>
      </c>
      <c r="J16" s="47">
        <f>169358.06+157603.77+11754.29</f>
        <v>338716.11999999994</v>
      </c>
      <c r="K16" s="25">
        <v>0</v>
      </c>
      <c r="L16" s="25">
        <v>0</v>
      </c>
      <c r="M16" s="178" t="s">
        <v>68</v>
      </c>
      <c r="N16" s="48">
        <f t="shared" si="0"/>
        <v>0</v>
      </c>
      <c r="O16" s="48">
        <f>J16*100/H16</f>
        <v>99.999999999999986</v>
      </c>
      <c r="P16" s="48">
        <f t="shared" si="1"/>
        <v>0</v>
      </c>
      <c r="Q16" s="48">
        <f>J16*100/H16</f>
        <v>99.999999999999986</v>
      </c>
      <c r="R16" s="25"/>
      <c r="S16" s="28" t="s">
        <v>24</v>
      </c>
    </row>
    <row r="17" spans="1:19" ht="45" x14ac:dyDescent="0.25">
      <c r="A17" s="33"/>
      <c r="B17" s="234" t="s">
        <v>363</v>
      </c>
      <c r="C17" s="235" t="s">
        <v>364</v>
      </c>
      <c r="D17" s="235" t="s">
        <v>365</v>
      </c>
      <c r="E17" s="235" t="s">
        <v>114</v>
      </c>
      <c r="F17" s="134" t="s">
        <v>221</v>
      </c>
      <c r="G17" s="134" t="s">
        <v>366</v>
      </c>
      <c r="H17" s="47">
        <v>1218043.1499999999</v>
      </c>
      <c r="I17" s="47">
        <v>0</v>
      </c>
      <c r="J17" s="47">
        <f>608985.74+609057.41</f>
        <v>1218043.1499999999</v>
      </c>
      <c r="K17" s="25">
        <v>0</v>
      </c>
      <c r="L17" s="25">
        <v>0</v>
      </c>
      <c r="M17" s="178" t="s">
        <v>68</v>
      </c>
      <c r="N17" s="48">
        <f t="shared" si="0"/>
        <v>0</v>
      </c>
      <c r="O17" s="48">
        <f>J17*100/H17</f>
        <v>100</v>
      </c>
      <c r="P17" s="48">
        <f t="shared" si="1"/>
        <v>0</v>
      </c>
      <c r="Q17" s="48">
        <f>J17*100/H17</f>
        <v>100</v>
      </c>
      <c r="R17" s="25"/>
      <c r="S17" s="28" t="s">
        <v>24</v>
      </c>
    </row>
    <row r="18" spans="1:19" ht="45" x14ac:dyDescent="0.25">
      <c r="A18" s="33"/>
      <c r="B18" s="234" t="s">
        <v>367</v>
      </c>
      <c r="C18" s="235" t="s">
        <v>368</v>
      </c>
      <c r="D18" s="235" t="s">
        <v>365</v>
      </c>
      <c r="E18" s="235" t="s">
        <v>125</v>
      </c>
      <c r="F18" s="134" t="s">
        <v>369</v>
      </c>
      <c r="G18" s="134" t="s">
        <v>366</v>
      </c>
      <c r="H18" s="47">
        <v>1218983.7</v>
      </c>
      <c r="I18" s="47">
        <v>0</v>
      </c>
      <c r="J18" s="47">
        <f>609491.86+609491.84</f>
        <v>1218983.7</v>
      </c>
      <c r="K18" s="25">
        <v>0</v>
      </c>
      <c r="L18" s="25">
        <v>0</v>
      </c>
      <c r="M18" s="27">
        <v>0</v>
      </c>
      <c r="N18" s="48">
        <f t="shared" si="0"/>
        <v>0</v>
      </c>
      <c r="O18" s="48">
        <f>J18*100/H18</f>
        <v>100</v>
      </c>
      <c r="P18" s="48">
        <f t="shared" si="1"/>
        <v>0</v>
      </c>
      <c r="Q18" s="48">
        <f>J18*100/H18</f>
        <v>100</v>
      </c>
      <c r="R18" s="25"/>
      <c r="S18" s="28" t="s">
        <v>24</v>
      </c>
    </row>
    <row r="19" spans="1:19" ht="56.25" x14ac:dyDescent="0.25">
      <c r="A19" s="33"/>
      <c r="B19" s="234" t="s">
        <v>370</v>
      </c>
      <c r="C19" s="235" t="s">
        <v>371</v>
      </c>
      <c r="D19" s="235" t="s">
        <v>372</v>
      </c>
      <c r="E19" s="235" t="s">
        <v>110</v>
      </c>
      <c r="F19" s="134" t="s">
        <v>373</v>
      </c>
      <c r="G19" s="134" t="s">
        <v>374</v>
      </c>
      <c r="H19" s="47">
        <v>283993.86</v>
      </c>
      <c r="I19" s="47">
        <v>0</v>
      </c>
      <c r="J19" s="47">
        <v>283993.86</v>
      </c>
      <c r="K19" s="25">
        <v>0</v>
      </c>
      <c r="L19" s="25">
        <v>0</v>
      </c>
      <c r="M19" s="178" t="s">
        <v>68</v>
      </c>
      <c r="N19" s="48">
        <f>I19*100/H19</f>
        <v>0</v>
      </c>
      <c r="O19" s="48">
        <v>100</v>
      </c>
      <c r="P19" s="48">
        <v>0</v>
      </c>
      <c r="Q19" s="48">
        <v>100</v>
      </c>
      <c r="R19" s="25"/>
      <c r="S19" s="28" t="s">
        <v>24</v>
      </c>
    </row>
    <row r="20" spans="1:19" ht="78.75" x14ac:dyDescent="0.25">
      <c r="A20" s="33"/>
      <c r="B20" s="234" t="s">
        <v>375</v>
      </c>
      <c r="C20" s="235" t="s">
        <v>376</v>
      </c>
      <c r="D20" s="235" t="s">
        <v>377</v>
      </c>
      <c r="E20" s="235" t="s">
        <v>125</v>
      </c>
      <c r="F20" s="134" t="s">
        <v>378</v>
      </c>
      <c r="G20" s="134" t="s">
        <v>379</v>
      </c>
      <c r="H20" s="47">
        <v>496364.11</v>
      </c>
      <c r="I20" s="47">
        <v>0</v>
      </c>
      <c r="J20" s="47">
        <v>496364.11</v>
      </c>
      <c r="K20" s="25">
        <v>0</v>
      </c>
      <c r="L20" s="25">
        <v>0</v>
      </c>
      <c r="M20" s="178" t="s">
        <v>68</v>
      </c>
      <c r="N20" s="48">
        <f t="shared" ref="N20:N27" si="2">(I20*100)/H20</f>
        <v>0</v>
      </c>
      <c r="O20" s="48">
        <f>J20*100/H20</f>
        <v>100</v>
      </c>
      <c r="P20" s="48">
        <f>(I20*100)/H20</f>
        <v>0</v>
      </c>
      <c r="Q20" s="48">
        <f>J20*100/H20</f>
        <v>100</v>
      </c>
      <c r="R20" s="25"/>
      <c r="S20" s="28" t="s">
        <v>24</v>
      </c>
    </row>
    <row r="21" spans="1:19" ht="67.5" x14ac:dyDescent="0.25">
      <c r="A21" s="33"/>
      <c r="B21" s="234" t="s">
        <v>380</v>
      </c>
      <c r="C21" s="235" t="s">
        <v>381</v>
      </c>
      <c r="D21" s="235" t="s">
        <v>382</v>
      </c>
      <c r="E21" s="235" t="s">
        <v>114</v>
      </c>
      <c r="F21" s="134" t="s">
        <v>383</v>
      </c>
      <c r="G21" s="134" t="s">
        <v>384</v>
      </c>
      <c r="H21" s="47">
        <v>201038.81</v>
      </c>
      <c r="I21" s="47">
        <v>0</v>
      </c>
      <c r="J21" s="47">
        <f>95800.69+94413.98+10824.14</f>
        <v>201038.81</v>
      </c>
      <c r="K21" s="25">
        <v>0</v>
      </c>
      <c r="L21" s="25">
        <v>0</v>
      </c>
      <c r="M21" s="178" t="s">
        <v>68</v>
      </c>
      <c r="N21" s="48">
        <f t="shared" si="2"/>
        <v>0</v>
      </c>
      <c r="O21" s="48">
        <f>J21*100/H21</f>
        <v>100</v>
      </c>
      <c r="P21" s="48">
        <f>(I21*100)/H21</f>
        <v>0</v>
      </c>
      <c r="Q21" s="48">
        <f>J21*100/H21</f>
        <v>100</v>
      </c>
      <c r="R21" s="25"/>
      <c r="S21" s="28" t="s">
        <v>24</v>
      </c>
    </row>
    <row r="22" spans="1:19" ht="56.25" x14ac:dyDescent="0.25">
      <c r="A22" s="33"/>
      <c r="B22" s="234" t="s">
        <v>385</v>
      </c>
      <c r="C22" s="235" t="s">
        <v>386</v>
      </c>
      <c r="D22" s="235" t="s">
        <v>387</v>
      </c>
      <c r="E22" s="235" t="s">
        <v>114</v>
      </c>
      <c r="F22" s="134" t="s">
        <v>388</v>
      </c>
      <c r="G22" s="134" t="s">
        <v>389</v>
      </c>
      <c r="H22" s="47">
        <v>303625.43</v>
      </c>
      <c r="I22" s="47">
        <v>0</v>
      </c>
      <c r="J22" s="47">
        <f>144685.74+148115.55+10824.14</f>
        <v>303625.43</v>
      </c>
      <c r="K22" s="25">
        <v>0</v>
      </c>
      <c r="L22" s="25">
        <v>0</v>
      </c>
      <c r="M22" s="178" t="s">
        <v>68</v>
      </c>
      <c r="N22" s="48">
        <f t="shared" si="2"/>
        <v>0</v>
      </c>
      <c r="O22" s="48">
        <f>J22*100/H22</f>
        <v>100</v>
      </c>
      <c r="P22" s="48">
        <f>(I22*100)/H22</f>
        <v>0</v>
      </c>
      <c r="Q22" s="48">
        <f>J22*100/H22</f>
        <v>100</v>
      </c>
      <c r="R22" s="25"/>
      <c r="S22" s="28" t="s">
        <v>24</v>
      </c>
    </row>
    <row r="23" spans="1:19" ht="45" x14ac:dyDescent="0.25">
      <c r="A23" s="33"/>
      <c r="B23" s="234" t="s">
        <v>390</v>
      </c>
      <c r="C23" s="235" t="s">
        <v>391</v>
      </c>
      <c r="D23" s="235" t="s">
        <v>392</v>
      </c>
      <c r="E23" s="235" t="s">
        <v>110</v>
      </c>
      <c r="F23" s="134" t="s">
        <v>393</v>
      </c>
      <c r="G23" s="134" t="s">
        <v>394</v>
      </c>
      <c r="H23" s="47">
        <v>126790.81</v>
      </c>
      <c r="I23" s="47">
        <v>0</v>
      </c>
      <c r="J23" s="47">
        <v>126790.81</v>
      </c>
      <c r="K23" s="25">
        <v>0</v>
      </c>
      <c r="L23" s="25">
        <v>0</v>
      </c>
      <c r="M23" s="27">
        <v>0</v>
      </c>
      <c r="N23" s="48">
        <f t="shared" si="2"/>
        <v>0</v>
      </c>
      <c r="O23" s="48">
        <f>J23*100/H23</f>
        <v>100</v>
      </c>
      <c r="P23" s="48">
        <f>(I23*100)/H23</f>
        <v>0</v>
      </c>
      <c r="Q23" s="48">
        <f>J23*100/H23</f>
        <v>100</v>
      </c>
      <c r="R23" s="25"/>
      <c r="S23" s="28" t="s">
        <v>24</v>
      </c>
    </row>
    <row r="24" spans="1:19" ht="90" x14ac:dyDescent="0.25">
      <c r="A24" s="33"/>
      <c r="B24" s="234"/>
      <c r="C24" s="235"/>
      <c r="D24" s="235" t="s">
        <v>395</v>
      </c>
      <c r="E24" s="235" t="s">
        <v>118</v>
      </c>
      <c r="F24" s="134" t="s">
        <v>23</v>
      </c>
      <c r="G24" s="134" t="s">
        <v>396</v>
      </c>
      <c r="H24" s="47">
        <v>750000</v>
      </c>
      <c r="I24" s="47">
        <v>0</v>
      </c>
      <c r="J24" s="47">
        <v>750000</v>
      </c>
      <c r="K24" s="25" t="s">
        <v>23</v>
      </c>
      <c r="L24" s="25">
        <v>0</v>
      </c>
      <c r="M24" s="27">
        <v>0</v>
      </c>
      <c r="N24" s="48">
        <v>100</v>
      </c>
      <c r="O24" s="48">
        <v>100</v>
      </c>
      <c r="P24" s="48">
        <v>0</v>
      </c>
      <c r="Q24" s="48">
        <v>0</v>
      </c>
      <c r="R24" s="25"/>
      <c r="S24" s="28" t="s">
        <v>24</v>
      </c>
    </row>
    <row r="25" spans="1:19" ht="101.25" x14ac:dyDescent="0.25">
      <c r="A25" s="33"/>
      <c r="B25" s="353" t="s">
        <v>397</v>
      </c>
      <c r="C25" s="336" t="s">
        <v>398</v>
      </c>
      <c r="D25" s="336" t="s">
        <v>399</v>
      </c>
      <c r="E25" s="336" t="s">
        <v>400</v>
      </c>
      <c r="F25" s="354" t="s">
        <v>401</v>
      </c>
      <c r="G25" s="268" t="s">
        <v>402</v>
      </c>
      <c r="H25" s="337">
        <v>954539.88</v>
      </c>
      <c r="I25" s="337">
        <v>443179.17</v>
      </c>
      <c r="J25" s="337">
        <v>443179.17</v>
      </c>
      <c r="K25" s="336" t="s">
        <v>403</v>
      </c>
      <c r="L25" s="355">
        <v>0</v>
      </c>
      <c r="M25" s="355">
        <v>0</v>
      </c>
      <c r="N25" s="356">
        <v>0</v>
      </c>
      <c r="O25" s="356">
        <v>0</v>
      </c>
      <c r="P25" s="356">
        <v>0</v>
      </c>
      <c r="Q25" s="356">
        <v>0</v>
      </c>
      <c r="R25" s="338"/>
      <c r="S25" s="341" t="s">
        <v>24</v>
      </c>
    </row>
    <row r="26" spans="1:19" ht="78.75" x14ac:dyDescent="0.25">
      <c r="A26" s="33"/>
      <c r="B26" s="353" t="s">
        <v>397</v>
      </c>
      <c r="C26" s="336" t="s">
        <v>403</v>
      </c>
      <c r="D26" s="336" t="s">
        <v>404</v>
      </c>
      <c r="E26" s="336" t="s">
        <v>405</v>
      </c>
      <c r="F26" s="354" t="s">
        <v>406</v>
      </c>
      <c r="G26" s="268" t="s">
        <v>407</v>
      </c>
      <c r="H26" s="337">
        <v>749995.7</v>
      </c>
      <c r="I26" s="337">
        <v>374997.84</v>
      </c>
      <c r="J26" s="337">
        <v>374997.84</v>
      </c>
      <c r="K26" s="336" t="s">
        <v>398</v>
      </c>
      <c r="L26" s="355">
        <v>0</v>
      </c>
      <c r="M26" s="355">
        <v>0</v>
      </c>
      <c r="N26" s="356">
        <v>0</v>
      </c>
      <c r="O26" s="356">
        <v>0</v>
      </c>
      <c r="P26" s="356">
        <v>0</v>
      </c>
      <c r="Q26" s="356">
        <v>0</v>
      </c>
      <c r="R26" s="338"/>
      <c r="S26" s="341" t="s">
        <v>24</v>
      </c>
    </row>
    <row r="27" spans="1:19" ht="15.75" thickBot="1" x14ac:dyDescent="0.3">
      <c r="A27" s="33"/>
      <c r="B27" s="446" t="s">
        <v>408</v>
      </c>
      <c r="C27" s="447"/>
      <c r="D27" s="447"/>
      <c r="E27" s="447"/>
      <c r="F27" s="447"/>
      <c r="G27" s="447"/>
      <c r="H27" s="49">
        <v>2973.15</v>
      </c>
      <c r="I27" s="49">
        <v>0</v>
      </c>
      <c r="J27" s="49">
        <v>0</v>
      </c>
      <c r="K27" s="29" t="s">
        <v>23</v>
      </c>
      <c r="L27" s="29">
        <v>0</v>
      </c>
      <c r="M27" s="31">
        <v>0</v>
      </c>
      <c r="N27" s="50">
        <f t="shared" si="2"/>
        <v>0</v>
      </c>
      <c r="O27" s="50">
        <v>0</v>
      </c>
      <c r="P27" s="50">
        <v>0</v>
      </c>
      <c r="Q27" s="50">
        <v>0</v>
      </c>
      <c r="R27" s="29"/>
      <c r="S27" s="32"/>
    </row>
    <row r="28" spans="1:19" ht="15.75" thickBot="1" x14ac:dyDescent="0.3">
      <c r="A28" s="38"/>
      <c r="B28" s="443" t="s">
        <v>409</v>
      </c>
      <c r="C28" s="444"/>
      <c r="D28" s="444"/>
      <c r="E28" s="444"/>
      <c r="F28" s="444"/>
      <c r="G28" s="445"/>
      <c r="H28" s="357">
        <f>SUM(H13:H27)</f>
        <v>8249064.7199999997</v>
      </c>
      <c r="I28" s="357">
        <f>SUM(I13:I27)</f>
        <v>818177.01</v>
      </c>
      <c r="J28" s="358">
        <f>SUM(J13:J27)</f>
        <v>7359732.9999999991</v>
      </c>
      <c r="K28" s="359" t="s">
        <v>23</v>
      </c>
      <c r="L28" s="358">
        <v>0</v>
      </c>
      <c r="M28" s="360">
        <v>0</v>
      </c>
      <c r="N28" s="244"/>
      <c r="O28" s="38"/>
      <c r="P28" s="38"/>
      <c r="Q28" s="38"/>
      <c r="R28" s="38"/>
      <c r="S28" s="38"/>
    </row>
    <row r="29" spans="1:19" x14ac:dyDescent="0.25">
      <c r="A29" s="38"/>
      <c r="B29" s="18"/>
      <c r="C29" s="18"/>
      <c r="D29" s="18"/>
      <c r="E29" s="361"/>
      <c r="F29" s="18"/>
      <c r="G29" s="18"/>
      <c r="H29" s="39"/>
      <c r="I29" s="39"/>
      <c r="J29" s="39"/>
      <c r="K29" s="41"/>
      <c r="L29" s="345"/>
      <c r="M29" s="283"/>
      <c r="N29" s="244"/>
      <c r="O29" s="38"/>
      <c r="P29" s="38"/>
      <c r="Q29" s="38"/>
      <c r="R29" s="38"/>
      <c r="S29" s="38"/>
    </row>
    <row r="30" spans="1:19" x14ac:dyDescent="0.25">
      <c r="A30" s="38"/>
      <c r="B30" s="18"/>
      <c r="C30" s="18"/>
      <c r="D30" s="18"/>
      <c r="E30" s="18"/>
      <c r="F30" s="18"/>
      <c r="G30" s="18"/>
      <c r="H30" s="39"/>
      <c r="I30" s="39"/>
      <c r="J30" s="39"/>
      <c r="K30" s="41"/>
      <c r="L30" s="345"/>
      <c r="M30" s="283"/>
      <c r="N30" s="244"/>
      <c r="O30" s="38"/>
      <c r="P30" s="38"/>
      <c r="Q30" s="38"/>
      <c r="R30" s="38"/>
      <c r="S30" s="38"/>
    </row>
    <row r="31" spans="1:19" x14ac:dyDescent="0.25">
      <c r="A31" s="36"/>
      <c r="B31" s="40"/>
      <c r="C31" s="40"/>
      <c r="D31" s="40"/>
      <c r="E31" s="36"/>
      <c r="F31" s="246"/>
      <c r="G31" s="362"/>
      <c r="H31" s="363"/>
      <c r="I31" s="363">
        <f>H31+3855.82</f>
        <v>3855.82</v>
      </c>
      <c r="J31" s="364">
        <f>1467535.68-I31</f>
        <v>1463679.8599999999</v>
      </c>
      <c r="K31" s="41"/>
      <c r="L31" s="266"/>
      <c r="M31" s="267"/>
      <c r="N31" s="244"/>
      <c r="O31" s="250"/>
      <c r="P31" s="38"/>
      <c r="Q31" s="38"/>
      <c r="R31" s="38"/>
      <c r="S31" s="38"/>
    </row>
    <row r="32" spans="1:19" x14ac:dyDescent="0.25">
      <c r="A32" s="36"/>
      <c r="B32" s="40"/>
      <c r="C32" s="40"/>
      <c r="D32" s="40"/>
      <c r="E32" s="36"/>
      <c r="F32" s="246"/>
      <c r="G32" s="36"/>
      <c r="H32" s="263"/>
      <c r="I32" s="263"/>
      <c r="J32" s="346"/>
      <c r="K32" s="41"/>
      <c r="L32" s="266"/>
      <c r="M32" s="267"/>
      <c r="N32" s="244"/>
      <c r="O32" s="250"/>
      <c r="P32" s="38"/>
      <c r="Q32" s="38"/>
      <c r="R32" s="38"/>
      <c r="S32" s="38"/>
    </row>
    <row r="33" spans="1:19" x14ac:dyDescent="0.25">
      <c r="A33" s="36"/>
      <c r="B33" s="40"/>
      <c r="C33" s="40"/>
      <c r="D33" s="40"/>
      <c r="E33" s="36"/>
      <c r="F33" s="246"/>
      <c r="G33" s="36"/>
      <c r="H33" s="263"/>
      <c r="I33" s="263"/>
      <c r="J33" s="346"/>
      <c r="K33" s="41"/>
      <c r="L33" s="266"/>
      <c r="M33" s="267"/>
      <c r="N33" s="244"/>
      <c r="O33" s="250"/>
      <c r="P33" s="38"/>
      <c r="Q33" s="38"/>
      <c r="R33" s="38"/>
      <c r="S33" s="38"/>
    </row>
    <row r="34" spans="1:19" x14ac:dyDescent="0.25">
      <c r="A34" s="36"/>
      <c r="B34" s="40"/>
      <c r="C34" s="40"/>
      <c r="D34" s="40"/>
      <c r="E34" s="36"/>
      <c r="F34" s="246"/>
      <c r="G34" s="36"/>
      <c r="H34" s="263"/>
      <c r="I34" s="263"/>
      <c r="J34" s="346"/>
      <c r="K34" s="41"/>
      <c r="L34" s="266"/>
      <c r="M34" s="267"/>
      <c r="N34" s="244"/>
      <c r="O34" s="250"/>
      <c r="P34" s="38"/>
      <c r="Q34" s="38"/>
      <c r="R34" s="38"/>
      <c r="S34" s="38"/>
    </row>
    <row r="35" spans="1:19" x14ac:dyDescent="0.25">
      <c r="A35" s="36"/>
      <c r="B35" s="40"/>
      <c r="C35" s="40"/>
      <c r="D35" s="40"/>
      <c r="E35" s="36"/>
      <c r="F35" s="246"/>
      <c r="G35" s="36"/>
      <c r="H35" s="263"/>
      <c r="I35" s="263"/>
      <c r="J35" s="346"/>
      <c r="K35" s="41"/>
      <c r="L35" s="266"/>
      <c r="M35" s="267"/>
      <c r="N35" s="244"/>
      <c r="O35" s="250"/>
      <c r="P35" s="38"/>
      <c r="Q35" s="38"/>
      <c r="R35" s="38"/>
      <c r="S35" s="38"/>
    </row>
    <row r="36" spans="1:19" x14ac:dyDescent="0.25">
      <c r="A36" s="7"/>
      <c r="B36" s="1"/>
      <c r="C36" s="40"/>
      <c r="D36" s="1"/>
      <c r="E36" s="1"/>
      <c r="F36" s="2"/>
      <c r="G36" s="1"/>
      <c r="H36" s="3"/>
      <c r="I36" s="3"/>
      <c r="J36" s="1"/>
      <c r="K36" s="4"/>
      <c r="L36" s="1"/>
      <c r="M36" s="1"/>
      <c r="N36" s="211"/>
      <c r="O36" s="212"/>
      <c r="P36" s="4"/>
      <c r="Q36" s="4"/>
      <c r="R36" s="4"/>
      <c r="S36" s="63"/>
    </row>
    <row r="37" spans="1:19" x14ac:dyDescent="0.25">
      <c r="F37" s="347"/>
      <c r="O37" s="61"/>
    </row>
    <row r="38" spans="1:19" x14ac:dyDescent="0.25">
      <c r="F38" s="347"/>
      <c r="O38" s="61"/>
    </row>
    <row r="39" spans="1:19" x14ac:dyDescent="0.25">
      <c r="F39" s="347"/>
      <c r="O39" s="61"/>
    </row>
    <row r="40" spans="1:19" x14ac:dyDescent="0.25">
      <c r="F40" s="347"/>
      <c r="O40" s="61"/>
    </row>
    <row r="42" spans="1:19" x14ac:dyDescent="0.25">
      <c r="A42" s="7"/>
      <c r="B42" s="1"/>
      <c r="C42" s="1"/>
      <c r="D42" s="1"/>
      <c r="E42" s="1"/>
      <c r="F42" s="2"/>
      <c r="G42" s="1"/>
      <c r="H42" s="3"/>
      <c r="I42" s="3"/>
      <c r="J42" s="1"/>
      <c r="K42" s="4"/>
      <c r="L42" s="1"/>
      <c r="M42" s="1"/>
      <c r="N42" s="211"/>
      <c r="O42" s="212"/>
      <c r="P42" s="4"/>
      <c r="Q42" s="4"/>
      <c r="R42" s="4"/>
      <c r="S42" s="1"/>
    </row>
    <row r="43" spans="1:19" x14ac:dyDescent="0.25">
      <c r="A43" s="7"/>
      <c r="B43" s="1"/>
      <c r="C43" s="1"/>
      <c r="D43" s="1"/>
      <c r="E43" s="1"/>
      <c r="F43" s="2"/>
      <c r="G43" s="1"/>
      <c r="H43" s="3"/>
      <c r="I43" s="320"/>
      <c r="J43" s="321"/>
      <c r="K43" s="212"/>
      <c r="L43" s="321"/>
      <c r="M43" s="321"/>
      <c r="N43" s="322"/>
      <c r="O43" s="212"/>
      <c r="P43" s="212"/>
      <c r="Q43" s="212"/>
      <c r="R43" s="212"/>
      <c r="S43" s="321"/>
    </row>
    <row r="44" spans="1:19" x14ac:dyDescent="0.25">
      <c r="A44" s="7"/>
      <c r="B44" s="1"/>
      <c r="C44" s="1"/>
      <c r="D44" s="1"/>
      <c r="E44" s="1"/>
      <c r="F44" s="2"/>
      <c r="G44" s="1"/>
      <c r="H44" s="3"/>
      <c r="I44" s="320"/>
      <c r="J44" s="321"/>
      <c r="K44" s="212"/>
      <c r="L44" s="321"/>
      <c r="M44" s="321"/>
      <c r="N44" s="322"/>
      <c r="O44" s="212"/>
      <c r="P44" s="212"/>
      <c r="Q44" s="212"/>
      <c r="R44" s="212"/>
      <c r="S44" s="321"/>
    </row>
    <row r="45" spans="1:19" x14ac:dyDescent="0.25">
      <c r="A45" s="1"/>
      <c r="B45" s="1"/>
      <c r="C45" s="1" t="s">
        <v>30</v>
      </c>
      <c r="D45" s="2"/>
      <c r="E45" s="1"/>
      <c r="F45" s="2"/>
      <c r="G45" s="1"/>
      <c r="H45" s="3"/>
      <c r="I45" s="3"/>
      <c r="J45" s="1"/>
      <c r="K45" s="4"/>
      <c r="L45" s="1"/>
      <c r="M45" s="1"/>
      <c r="N45" s="211"/>
      <c r="O45" s="212"/>
      <c r="P45" s="4"/>
      <c r="Q45" s="4"/>
      <c r="R45" s="4"/>
      <c r="S45" s="1"/>
    </row>
    <row r="46" spans="1:19" x14ac:dyDescent="0.25">
      <c r="A46" s="1"/>
      <c r="B46" s="1"/>
      <c r="C46" s="1"/>
      <c r="D46" s="2"/>
      <c r="E46" s="1"/>
      <c r="F46" s="2"/>
      <c r="G46" s="1"/>
      <c r="H46" s="3"/>
      <c r="I46" s="3"/>
      <c r="J46" s="1"/>
      <c r="K46" s="4"/>
      <c r="L46" s="1"/>
      <c r="M46" s="1"/>
      <c r="N46" s="211"/>
      <c r="O46" s="212"/>
      <c r="P46" s="4"/>
      <c r="Q46" s="4"/>
      <c r="R46" s="4"/>
      <c r="S46" s="1"/>
    </row>
    <row r="47" spans="1:19" x14ac:dyDescent="0.25">
      <c r="A47" s="1"/>
      <c r="B47" s="1"/>
      <c r="C47" s="1"/>
      <c r="D47" s="2"/>
      <c r="E47" s="1"/>
      <c r="F47" s="2"/>
      <c r="G47" s="1"/>
      <c r="H47" s="3"/>
      <c r="I47" s="3"/>
      <c r="J47" s="1"/>
      <c r="K47" s="4"/>
      <c r="L47" s="1"/>
      <c r="M47" s="1"/>
      <c r="N47" s="211"/>
      <c r="O47" s="212"/>
      <c r="P47" s="4"/>
      <c r="Q47" s="4"/>
      <c r="R47" s="4"/>
      <c r="S47" s="1"/>
    </row>
    <row r="48" spans="1:19" x14ac:dyDescent="0.25">
      <c r="A48" s="1"/>
      <c r="B48" s="85" t="s">
        <v>0</v>
      </c>
      <c r="C48" s="85"/>
      <c r="D48" s="85"/>
      <c r="E48" s="323" t="s">
        <v>316</v>
      </c>
      <c r="F48" s="323"/>
      <c r="G48" s="120"/>
      <c r="H48" s="120"/>
      <c r="I48" s="120"/>
      <c r="J48" s="120"/>
      <c r="K48" s="5"/>
      <c r="L48" s="6"/>
      <c r="M48" s="6"/>
      <c r="N48" s="213"/>
      <c r="O48" s="212"/>
      <c r="P48" s="4"/>
      <c r="Q48" s="4"/>
      <c r="R48" s="4"/>
      <c r="S48" s="1"/>
    </row>
    <row r="49" spans="1:19" x14ac:dyDescent="0.25">
      <c r="A49" s="1"/>
      <c r="B49" s="55" t="s">
        <v>1</v>
      </c>
      <c r="C49" s="55"/>
      <c r="D49" s="55"/>
      <c r="E49" s="426" t="s">
        <v>340</v>
      </c>
      <c r="F49" s="426"/>
      <c r="G49" s="426"/>
      <c r="H49" s="426"/>
      <c r="I49" s="426"/>
      <c r="J49" s="324"/>
      <c r="K49" s="5"/>
      <c r="L49" s="6"/>
      <c r="M49" s="6"/>
      <c r="N49" s="213"/>
      <c r="O49" s="212"/>
      <c r="P49" s="4"/>
      <c r="Q49" s="4"/>
      <c r="R49" s="4"/>
      <c r="S49" s="1"/>
    </row>
    <row r="50" spans="1:19" x14ac:dyDescent="0.25">
      <c r="A50" s="7"/>
      <c r="B50" s="68" t="s">
        <v>2</v>
      </c>
      <c r="C50" s="68"/>
      <c r="D50" s="68"/>
      <c r="E50" s="415" t="s">
        <v>284</v>
      </c>
      <c r="F50" s="415"/>
      <c r="G50" s="325"/>
      <c r="H50" s="9"/>
      <c r="I50" s="10"/>
      <c r="J50" s="11"/>
      <c r="K50" s="4"/>
      <c r="L50" s="6"/>
      <c r="M50" s="6"/>
      <c r="N50" s="213"/>
      <c r="O50" s="212"/>
      <c r="P50" s="4"/>
      <c r="Q50" s="4"/>
      <c r="R50" s="4"/>
      <c r="S50" s="1"/>
    </row>
    <row r="51" spans="1:19" ht="15.75" thickBot="1" x14ac:dyDescent="0.3">
      <c r="A51" s="7"/>
      <c r="B51" s="12"/>
      <c r="C51" s="12"/>
      <c r="D51" s="12"/>
      <c r="E51" s="12"/>
      <c r="F51" s="12"/>
      <c r="G51" s="17"/>
      <c r="H51" s="14"/>
      <c r="I51" s="15"/>
      <c r="J51" s="16"/>
      <c r="K51" s="17"/>
      <c r="L51" s="16"/>
      <c r="M51" s="16"/>
      <c r="N51" s="249"/>
      <c r="O51" s="250"/>
      <c r="P51" s="17"/>
      <c r="Q51" s="17"/>
      <c r="R51" s="17"/>
      <c r="S51" s="1"/>
    </row>
    <row r="52" spans="1:19" x14ac:dyDescent="0.25">
      <c r="A52" s="18"/>
      <c r="B52" s="438" t="s">
        <v>186</v>
      </c>
      <c r="C52" s="429" t="s">
        <v>4</v>
      </c>
      <c r="D52" s="431"/>
      <c r="E52" s="440" t="s">
        <v>187</v>
      </c>
      <c r="F52" s="440" t="s">
        <v>188</v>
      </c>
      <c r="G52" s="440" t="s">
        <v>5</v>
      </c>
      <c r="H52" s="427" t="s">
        <v>63</v>
      </c>
      <c r="I52" s="429" t="s">
        <v>6</v>
      </c>
      <c r="J52" s="430"/>
      <c r="K52" s="430"/>
      <c r="L52" s="430"/>
      <c r="M52" s="431"/>
      <c r="N52" s="429" t="s">
        <v>7</v>
      </c>
      <c r="O52" s="431"/>
      <c r="P52" s="429" t="s">
        <v>8</v>
      </c>
      <c r="Q52" s="431"/>
      <c r="R52" s="429" t="s">
        <v>9</v>
      </c>
      <c r="S52" s="432"/>
    </row>
    <row r="53" spans="1:19" x14ac:dyDescent="0.25">
      <c r="A53" s="18"/>
      <c r="B53" s="439"/>
      <c r="C53" s="433" t="s">
        <v>10</v>
      </c>
      <c r="D53" s="433" t="s">
        <v>11</v>
      </c>
      <c r="E53" s="434"/>
      <c r="F53" s="434"/>
      <c r="G53" s="434"/>
      <c r="H53" s="428"/>
      <c r="I53" s="435" t="s">
        <v>12</v>
      </c>
      <c r="J53" s="436"/>
      <c r="K53" s="435" t="s">
        <v>13</v>
      </c>
      <c r="L53" s="437"/>
      <c r="M53" s="436"/>
      <c r="N53" s="326" t="s">
        <v>14</v>
      </c>
      <c r="O53" s="327"/>
      <c r="P53" s="327" t="s">
        <v>14</v>
      </c>
      <c r="Q53" s="327"/>
      <c r="R53" s="327"/>
      <c r="S53" s="328"/>
    </row>
    <row r="54" spans="1:19" ht="23.25" thickBot="1" x14ac:dyDescent="0.3">
      <c r="A54" s="18"/>
      <c r="B54" s="439"/>
      <c r="C54" s="434"/>
      <c r="D54" s="434"/>
      <c r="E54" s="434"/>
      <c r="F54" s="434"/>
      <c r="G54" s="434"/>
      <c r="H54" s="428"/>
      <c r="I54" s="329" t="s">
        <v>15</v>
      </c>
      <c r="J54" s="330" t="s">
        <v>16</v>
      </c>
      <c r="K54" s="330" t="s">
        <v>189</v>
      </c>
      <c r="L54" s="330" t="s">
        <v>15</v>
      </c>
      <c r="M54" s="331" t="s">
        <v>17</v>
      </c>
      <c r="N54" s="332" t="s">
        <v>18</v>
      </c>
      <c r="O54" s="330" t="s">
        <v>17</v>
      </c>
      <c r="P54" s="330" t="s">
        <v>19</v>
      </c>
      <c r="Q54" s="330" t="s">
        <v>17</v>
      </c>
      <c r="R54" s="330" t="s">
        <v>20</v>
      </c>
      <c r="S54" s="333" t="s">
        <v>21</v>
      </c>
    </row>
    <row r="55" spans="1:19" ht="45.75" thickBot="1" x14ac:dyDescent="0.3">
      <c r="A55" s="18"/>
      <c r="B55" s="348" t="s">
        <v>341</v>
      </c>
      <c r="C55" s="349" t="s">
        <v>342</v>
      </c>
      <c r="D55" s="349" t="s">
        <v>343</v>
      </c>
      <c r="E55" s="349" t="s">
        <v>344</v>
      </c>
      <c r="F55" s="349" t="s">
        <v>345</v>
      </c>
      <c r="G55" s="349" t="s">
        <v>233</v>
      </c>
      <c r="H55" s="98">
        <v>610000</v>
      </c>
      <c r="I55" s="98">
        <v>0</v>
      </c>
      <c r="J55" s="98">
        <v>610000</v>
      </c>
      <c r="K55" s="349">
        <v>0</v>
      </c>
      <c r="L55" s="349">
        <v>0</v>
      </c>
      <c r="M55" s="350" t="s">
        <v>68</v>
      </c>
      <c r="N55" s="351">
        <f t="shared" ref="N55:N60" si="3">(I55*100)/H55</f>
        <v>0</v>
      </c>
      <c r="O55" s="349">
        <v>100</v>
      </c>
      <c r="P55" s="349">
        <f t="shared" ref="P55:P60" si="4">(I55*100)/H55</f>
        <v>0</v>
      </c>
      <c r="Q55" s="349">
        <v>100</v>
      </c>
      <c r="R55" s="349"/>
      <c r="S55" s="352" t="s">
        <v>24</v>
      </c>
    </row>
    <row r="56" spans="1:19" ht="45" x14ac:dyDescent="0.25">
      <c r="A56" s="18"/>
      <c r="B56" s="251" t="s">
        <v>346</v>
      </c>
      <c r="C56" s="151" t="s">
        <v>347</v>
      </c>
      <c r="D56" s="151" t="s">
        <v>348</v>
      </c>
      <c r="E56" s="151" t="s">
        <v>349</v>
      </c>
      <c r="F56" s="151" t="s">
        <v>350</v>
      </c>
      <c r="G56" s="151" t="s">
        <v>351</v>
      </c>
      <c r="H56" s="22">
        <v>639000</v>
      </c>
      <c r="I56" s="22">
        <v>0</v>
      </c>
      <c r="J56" s="22">
        <f>319500+319500</f>
        <v>639000</v>
      </c>
      <c r="K56" s="151">
        <v>0</v>
      </c>
      <c r="L56" s="151">
        <v>0</v>
      </c>
      <c r="M56" s="277">
        <v>0</v>
      </c>
      <c r="N56" s="252">
        <f t="shared" si="3"/>
        <v>0</v>
      </c>
      <c r="O56" s="151">
        <f>J56*100/H56</f>
        <v>100</v>
      </c>
      <c r="P56" s="151">
        <f t="shared" si="4"/>
        <v>0</v>
      </c>
      <c r="Q56" s="151">
        <f>J56*100/H56</f>
        <v>100</v>
      </c>
      <c r="R56" s="151"/>
      <c r="S56" s="254" t="s">
        <v>24</v>
      </c>
    </row>
    <row r="57" spans="1:19" ht="45" x14ac:dyDescent="0.25">
      <c r="A57" s="18"/>
      <c r="B57" s="255" t="s">
        <v>352</v>
      </c>
      <c r="C57" s="134" t="s">
        <v>353</v>
      </c>
      <c r="D57" s="134" t="s">
        <v>354</v>
      </c>
      <c r="E57" s="134" t="s">
        <v>355</v>
      </c>
      <c r="F57" s="134" t="s">
        <v>356</v>
      </c>
      <c r="G57" s="134" t="s">
        <v>357</v>
      </c>
      <c r="H57" s="26">
        <v>355000</v>
      </c>
      <c r="I57" s="26">
        <v>0</v>
      </c>
      <c r="J57" s="26">
        <f>177500+177500</f>
        <v>355000</v>
      </c>
      <c r="K57" s="134">
        <v>0</v>
      </c>
      <c r="L57" s="134">
        <v>0</v>
      </c>
      <c r="M57" s="278">
        <v>0</v>
      </c>
      <c r="N57" s="203">
        <f t="shared" si="3"/>
        <v>0</v>
      </c>
      <c r="O57" s="134">
        <f>J57*100/H57</f>
        <v>100</v>
      </c>
      <c r="P57" s="134">
        <f t="shared" si="4"/>
        <v>0</v>
      </c>
      <c r="Q57" s="134">
        <f>J57*100/H57</f>
        <v>100</v>
      </c>
      <c r="R57" s="134"/>
      <c r="S57" s="204" t="s">
        <v>24</v>
      </c>
    </row>
    <row r="58" spans="1:19" ht="90" x14ac:dyDescent="0.25">
      <c r="A58" s="33"/>
      <c r="B58" s="234" t="s">
        <v>358</v>
      </c>
      <c r="C58" s="235" t="s">
        <v>359</v>
      </c>
      <c r="D58" s="235" t="s">
        <v>360</v>
      </c>
      <c r="E58" s="235" t="s">
        <v>103</v>
      </c>
      <c r="F58" s="134" t="s">
        <v>361</v>
      </c>
      <c r="G58" s="134" t="s">
        <v>362</v>
      </c>
      <c r="H58" s="47">
        <v>338716.12</v>
      </c>
      <c r="I58" s="47">
        <v>0</v>
      </c>
      <c r="J58" s="47">
        <f>169358.06+157603.77+11754.29</f>
        <v>338716.11999999994</v>
      </c>
      <c r="K58" s="25">
        <v>0</v>
      </c>
      <c r="L58" s="25">
        <v>0</v>
      </c>
      <c r="M58" s="178" t="s">
        <v>68</v>
      </c>
      <c r="N58" s="48">
        <f t="shared" si="3"/>
        <v>0</v>
      </c>
      <c r="O58" s="48">
        <f>J58*100/H58</f>
        <v>99.999999999999986</v>
      </c>
      <c r="P58" s="48">
        <f t="shared" si="4"/>
        <v>0</v>
      </c>
      <c r="Q58" s="48">
        <f>J58*100/H58</f>
        <v>99.999999999999986</v>
      </c>
      <c r="R58" s="25"/>
      <c r="S58" s="28" t="s">
        <v>24</v>
      </c>
    </row>
    <row r="59" spans="1:19" ht="45" x14ac:dyDescent="0.25">
      <c r="A59" s="33"/>
      <c r="B59" s="234" t="s">
        <v>363</v>
      </c>
      <c r="C59" s="235" t="s">
        <v>364</v>
      </c>
      <c r="D59" s="235" t="s">
        <v>365</v>
      </c>
      <c r="E59" s="235" t="s">
        <v>114</v>
      </c>
      <c r="F59" s="134" t="s">
        <v>221</v>
      </c>
      <c r="G59" s="134" t="s">
        <v>366</v>
      </c>
      <c r="H59" s="47">
        <v>1218043.1499999999</v>
      </c>
      <c r="I59" s="47">
        <v>0</v>
      </c>
      <c r="J59" s="47">
        <f>608985.74+609057.41</f>
        <v>1218043.1499999999</v>
      </c>
      <c r="K59" s="25">
        <v>0</v>
      </c>
      <c r="L59" s="25">
        <v>0</v>
      </c>
      <c r="M59" s="178" t="s">
        <v>68</v>
      </c>
      <c r="N59" s="48">
        <f t="shared" si="3"/>
        <v>0</v>
      </c>
      <c r="O59" s="48">
        <f>J59*100/H59</f>
        <v>100</v>
      </c>
      <c r="P59" s="48">
        <f t="shared" si="4"/>
        <v>0</v>
      </c>
      <c r="Q59" s="48">
        <f>J59*100/H59</f>
        <v>100</v>
      </c>
      <c r="R59" s="25"/>
      <c r="S59" s="28" t="s">
        <v>24</v>
      </c>
    </row>
    <row r="60" spans="1:19" ht="45" x14ac:dyDescent="0.25">
      <c r="A60" s="33"/>
      <c r="B60" s="234" t="s">
        <v>367</v>
      </c>
      <c r="C60" s="235" t="s">
        <v>368</v>
      </c>
      <c r="D60" s="235" t="s">
        <v>365</v>
      </c>
      <c r="E60" s="235" t="s">
        <v>125</v>
      </c>
      <c r="F60" s="134" t="s">
        <v>369</v>
      </c>
      <c r="G60" s="134" t="s">
        <v>366</v>
      </c>
      <c r="H60" s="47">
        <v>1218983.7</v>
      </c>
      <c r="I60" s="47">
        <v>0</v>
      </c>
      <c r="J60" s="47">
        <f>609491.86+609491.84</f>
        <v>1218983.7</v>
      </c>
      <c r="K60" s="25">
        <v>0</v>
      </c>
      <c r="L60" s="25">
        <v>0</v>
      </c>
      <c r="M60" s="27">
        <v>0</v>
      </c>
      <c r="N60" s="48">
        <f t="shared" si="3"/>
        <v>0</v>
      </c>
      <c r="O60" s="48">
        <f>J60*100/H60</f>
        <v>100</v>
      </c>
      <c r="P60" s="48">
        <f t="shared" si="4"/>
        <v>0</v>
      </c>
      <c r="Q60" s="48">
        <f>J60*100/H60</f>
        <v>100</v>
      </c>
      <c r="R60" s="25"/>
      <c r="S60" s="28" t="s">
        <v>24</v>
      </c>
    </row>
    <row r="61" spans="1:19" ht="56.25" x14ac:dyDescent="0.25">
      <c r="A61" s="33"/>
      <c r="B61" s="234" t="s">
        <v>370</v>
      </c>
      <c r="C61" s="235" t="s">
        <v>371</v>
      </c>
      <c r="D61" s="235" t="s">
        <v>372</v>
      </c>
      <c r="E61" s="235" t="s">
        <v>110</v>
      </c>
      <c r="F61" s="134" t="s">
        <v>373</v>
      </c>
      <c r="G61" s="134" t="s">
        <v>374</v>
      </c>
      <c r="H61" s="47">
        <v>283993.86</v>
      </c>
      <c r="I61" s="47">
        <v>0</v>
      </c>
      <c r="J61" s="47">
        <v>283993.86</v>
      </c>
      <c r="K61" s="25">
        <v>0</v>
      </c>
      <c r="L61" s="25">
        <v>0</v>
      </c>
      <c r="M61" s="178" t="s">
        <v>68</v>
      </c>
      <c r="N61" s="48">
        <f>I61*100/H61</f>
        <v>0</v>
      </c>
      <c r="O61" s="48">
        <v>100</v>
      </c>
      <c r="P61" s="48">
        <v>0</v>
      </c>
      <c r="Q61" s="48">
        <v>100</v>
      </c>
      <c r="R61" s="25"/>
      <c r="S61" s="28" t="s">
        <v>24</v>
      </c>
    </row>
    <row r="62" spans="1:19" ht="78.75" x14ac:dyDescent="0.25">
      <c r="A62" s="33"/>
      <c r="B62" s="234" t="s">
        <v>375</v>
      </c>
      <c r="C62" s="235" t="s">
        <v>376</v>
      </c>
      <c r="D62" s="235" t="s">
        <v>377</v>
      </c>
      <c r="E62" s="235" t="s">
        <v>125</v>
      </c>
      <c r="F62" s="134" t="s">
        <v>378</v>
      </c>
      <c r="G62" s="134" t="s">
        <v>379</v>
      </c>
      <c r="H62" s="47">
        <v>496364.11</v>
      </c>
      <c r="I62" s="47">
        <v>0</v>
      </c>
      <c r="J62" s="47">
        <v>496364.11</v>
      </c>
      <c r="K62" s="25">
        <v>0</v>
      </c>
      <c r="L62" s="25">
        <v>0</v>
      </c>
      <c r="M62" s="178" t="s">
        <v>68</v>
      </c>
      <c r="N62" s="48">
        <f t="shared" ref="N62:N69" si="5">(I62*100)/H62</f>
        <v>0</v>
      </c>
      <c r="O62" s="48">
        <f>J62*100/H62</f>
        <v>100</v>
      </c>
      <c r="P62" s="48">
        <f>(I62*100)/H62</f>
        <v>0</v>
      </c>
      <c r="Q62" s="48">
        <f>J62*100/H62</f>
        <v>100</v>
      </c>
      <c r="R62" s="25"/>
      <c r="S62" s="28" t="s">
        <v>24</v>
      </c>
    </row>
    <row r="63" spans="1:19" ht="67.5" x14ac:dyDescent="0.25">
      <c r="A63" s="33"/>
      <c r="B63" s="234" t="s">
        <v>380</v>
      </c>
      <c r="C63" s="235" t="s">
        <v>381</v>
      </c>
      <c r="D63" s="235" t="s">
        <v>382</v>
      </c>
      <c r="E63" s="235" t="s">
        <v>114</v>
      </c>
      <c r="F63" s="134" t="s">
        <v>383</v>
      </c>
      <c r="G63" s="134" t="s">
        <v>384</v>
      </c>
      <c r="H63" s="47">
        <v>201038.81</v>
      </c>
      <c r="I63" s="47">
        <v>0</v>
      </c>
      <c r="J63" s="47">
        <f>95800.69+94413.98+10824.14</f>
        <v>201038.81</v>
      </c>
      <c r="K63" s="25">
        <v>0</v>
      </c>
      <c r="L63" s="25">
        <v>0</v>
      </c>
      <c r="M63" s="178" t="s">
        <v>68</v>
      </c>
      <c r="N63" s="48">
        <f t="shared" si="5"/>
        <v>0</v>
      </c>
      <c r="O63" s="48">
        <f>J63*100/H63</f>
        <v>100</v>
      </c>
      <c r="P63" s="48">
        <f>(I63*100)/H63</f>
        <v>0</v>
      </c>
      <c r="Q63" s="48">
        <f>J63*100/H63</f>
        <v>100</v>
      </c>
      <c r="R63" s="25"/>
      <c r="S63" s="28" t="s">
        <v>24</v>
      </c>
    </row>
    <row r="64" spans="1:19" ht="56.25" x14ac:dyDescent="0.25">
      <c r="A64" s="33"/>
      <c r="B64" s="234" t="s">
        <v>385</v>
      </c>
      <c r="C64" s="235" t="s">
        <v>386</v>
      </c>
      <c r="D64" s="235" t="s">
        <v>387</v>
      </c>
      <c r="E64" s="235" t="s">
        <v>114</v>
      </c>
      <c r="F64" s="134" t="s">
        <v>388</v>
      </c>
      <c r="G64" s="134" t="s">
        <v>389</v>
      </c>
      <c r="H64" s="47">
        <v>303625.43</v>
      </c>
      <c r="I64" s="47">
        <v>0</v>
      </c>
      <c r="J64" s="47">
        <f>144685.74+148115.55+10824.14</f>
        <v>303625.43</v>
      </c>
      <c r="K64" s="25">
        <v>0</v>
      </c>
      <c r="L64" s="25">
        <v>0</v>
      </c>
      <c r="M64" s="178" t="s">
        <v>68</v>
      </c>
      <c r="N64" s="48">
        <f t="shared" si="5"/>
        <v>0</v>
      </c>
      <c r="O64" s="48">
        <f>J64*100/H64</f>
        <v>100</v>
      </c>
      <c r="P64" s="48">
        <f>(I64*100)/H64</f>
        <v>0</v>
      </c>
      <c r="Q64" s="48">
        <f>J64*100/H64</f>
        <v>100</v>
      </c>
      <c r="R64" s="25"/>
      <c r="S64" s="28" t="s">
        <v>24</v>
      </c>
    </row>
    <row r="65" spans="1:19" ht="45" x14ac:dyDescent="0.25">
      <c r="A65" s="33"/>
      <c r="B65" s="234" t="s">
        <v>390</v>
      </c>
      <c r="C65" s="235" t="s">
        <v>391</v>
      </c>
      <c r="D65" s="235" t="s">
        <v>392</v>
      </c>
      <c r="E65" s="235" t="s">
        <v>110</v>
      </c>
      <c r="F65" s="134" t="s">
        <v>393</v>
      </c>
      <c r="G65" s="134" t="s">
        <v>394</v>
      </c>
      <c r="H65" s="47">
        <v>126790.81</v>
      </c>
      <c r="I65" s="47">
        <v>0</v>
      </c>
      <c r="J65" s="47">
        <v>126790.81</v>
      </c>
      <c r="K65" s="25">
        <v>0</v>
      </c>
      <c r="L65" s="25">
        <v>0</v>
      </c>
      <c r="M65" s="27">
        <v>0</v>
      </c>
      <c r="N65" s="48">
        <f t="shared" si="5"/>
        <v>0</v>
      </c>
      <c r="O65" s="48">
        <f>J65*100/H65</f>
        <v>100</v>
      </c>
      <c r="P65" s="48">
        <f>(I65*100)/H65</f>
        <v>0</v>
      </c>
      <c r="Q65" s="48">
        <f>J65*100/H65</f>
        <v>100</v>
      </c>
      <c r="R65" s="25"/>
      <c r="S65" s="28" t="s">
        <v>24</v>
      </c>
    </row>
    <row r="66" spans="1:19" ht="90" x14ac:dyDescent="0.25">
      <c r="A66" s="33"/>
      <c r="B66" s="234"/>
      <c r="C66" s="235"/>
      <c r="D66" s="235" t="s">
        <v>395</v>
      </c>
      <c r="E66" s="235" t="s">
        <v>118</v>
      </c>
      <c r="F66" s="134" t="s">
        <v>23</v>
      </c>
      <c r="G66" s="134" t="s">
        <v>396</v>
      </c>
      <c r="H66" s="47">
        <v>750000</v>
      </c>
      <c r="I66" s="47">
        <v>0</v>
      </c>
      <c r="J66" s="47">
        <v>750000</v>
      </c>
      <c r="K66" s="25" t="s">
        <v>23</v>
      </c>
      <c r="L66" s="25">
        <v>0</v>
      </c>
      <c r="M66" s="27">
        <v>0</v>
      </c>
      <c r="N66" s="48">
        <v>100</v>
      </c>
      <c r="O66" s="48">
        <v>100</v>
      </c>
      <c r="P66" s="48">
        <v>0</v>
      </c>
      <c r="Q66" s="48">
        <v>0</v>
      </c>
      <c r="R66" s="25"/>
      <c r="S66" s="28" t="s">
        <v>24</v>
      </c>
    </row>
    <row r="67" spans="1:19" ht="101.25" x14ac:dyDescent="0.25">
      <c r="A67" s="33"/>
      <c r="B67" s="353" t="s">
        <v>397</v>
      </c>
      <c r="C67" s="336" t="s">
        <v>398</v>
      </c>
      <c r="D67" s="336" t="s">
        <v>399</v>
      </c>
      <c r="E67" s="336" t="s">
        <v>400</v>
      </c>
      <c r="F67" s="354" t="s">
        <v>401</v>
      </c>
      <c r="G67" s="268" t="s">
        <v>402</v>
      </c>
      <c r="H67" s="337">
        <v>954539.88</v>
      </c>
      <c r="I67" s="337">
        <v>511360.79</v>
      </c>
      <c r="J67" s="337">
        <f>443179.17+511360.79-0.08</f>
        <v>954539.88</v>
      </c>
      <c r="K67" s="336" t="s">
        <v>403</v>
      </c>
      <c r="L67" s="355">
        <v>0</v>
      </c>
      <c r="M67" s="355">
        <v>0</v>
      </c>
      <c r="N67" s="340">
        <f>I67*100/H67</f>
        <v>53.57144323818089</v>
      </c>
      <c r="O67" s="356">
        <f>J67*100/H67</f>
        <v>100</v>
      </c>
      <c r="P67" s="356">
        <v>100</v>
      </c>
      <c r="Q67" s="356">
        <v>100</v>
      </c>
      <c r="R67" s="338"/>
      <c r="S67" s="341" t="s">
        <v>24</v>
      </c>
    </row>
    <row r="68" spans="1:19" ht="78.75" x14ac:dyDescent="0.25">
      <c r="A68" s="33"/>
      <c r="B68" s="353" t="s">
        <v>397</v>
      </c>
      <c r="C68" s="336" t="s">
        <v>403</v>
      </c>
      <c r="D68" s="336" t="s">
        <v>404</v>
      </c>
      <c r="E68" s="336" t="s">
        <v>405</v>
      </c>
      <c r="F68" s="354" t="s">
        <v>406</v>
      </c>
      <c r="G68" s="268" t="s">
        <v>407</v>
      </c>
      <c r="H68" s="337">
        <v>749995.7</v>
      </c>
      <c r="I68" s="337">
        <v>374997.86</v>
      </c>
      <c r="J68" s="337">
        <f>374997.84+374997.86</f>
        <v>749995.7</v>
      </c>
      <c r="K68" s="336" t="s">
        <v>398</v>
      </c>
      <c r="L68" s="355">
        <v>0</v>
      </c>
      <c r="M68" s="355">
        <v>0</v>
      </c>
      <c r="N68" s="356">
        <f>I68*100/H68</f>
        <v>50.000001333340983</v>
      </c>
      <c r="O68" s="356">
        <f>J68*100/H68</f>
        <v>100</v>
      </c>
      <c r="P68" s="356">
        <v>100</v>
      </c>
      <c r="Q68" s="356">
        <v>100</v>
      </c>
      <c r="R68" s="338"/>
      <c r="S68" s="341" t="s">
        <v>24</v>
      </c>
    </row>
    <row r="69" spans="1:19" ht="15.75" thickBot="1" x14ac:dyDescent="0.3">
      <c r="A69" s="33"/>
      <c r="B69" s="441" t="s">
        <v>410</v>
      </c>
      <c r="C69" s="442"/>
      <c r="D69" s="442"/>
      <c r="E69" s="442"/>
      <c r="F69" s="442"/>
      <c r="G69" s="442"/>
      <c r="H69" s="49">
        <v>2973.15</v>
      </c>
      <c r="I69" s="49">
        <v>2973.15</v>
      </c>
      <c r="J69" s="49">
        <v>2973.15</v>
      </c>
      <c r="K69" s="29" t="s">
        <v>23</v>
      </c>
      <c r="L69" s="29">
        <v>0</v>
      </c>
      <c r="M69" s="31">
        <v>0</v>
      </c>
      <c r="N69" s="50">
        <f t="shared" si="5"/>
        <v>100</v>
      </c>
      <c r="O69" s="50">
        <v>100</v>
      </c>
      <c r="P69" s="50">
        <v>100</v>
      </c>
      <c r="Q69" s="50">
        <v>100</v>
      </c>
      <c r="R69" s="29"/>
      <c r="S69" s="32" t="s">
        <v>24</v>
      </c>
    </row>
    <row r="70" spans="1:19" ht="15.75" thickBot="1" x14ac:dyDescent="0.3">
      <c r="A70" s="38"/>
      <c r="B70" s="443" t="s">
        <v>409</v>
      </c>
      <c r="C70" s="444"/>
      <c r="D70" s="444"/>
      <c r="E70" s="444"/>
      <c r="F70" s="444"/>
      <c r="G70" s="445"/>
      <c r="H70" s="357">
        <f>SUM(H55:H69)</f>
        <v>8249064.7199999997</v>
      </c>
      <c r="I70" s="357">
        <f>SUM(I55:I69)</f>
        <v>889331.79999999993</v>
      </c>
      <c r="J70" s="358">
        <f>SUM(J55:J69)</f>
        <v>8249064.7199999997</v>
      </c>
      <c r="K70" s="359" t="s">
        <v>23</v>
      </c>
      <c r="L70" s="358">
        <v>0</v>
      </c>
      <c r="M70" s="360">
        <v>0</v>
      </c>
      <c r="N70" s="244"/>
      <c r="O70" s="38"/>
      <c r="P70" s="38"/>
      <c r="Q70" s="38"/>
      <c r="R70" s="38"/>
      <c r="S70" s="38"/>
    </row>
    <row r="71" spans="1:19" x14ac:dyDescent="0.25">
      <c r="A71" s="38"/>
      <c r="B71" s="18"/>
      <c r="C71" s="18"/>
      <c r="D71" s="18"/>
      <c r="E71" s="361"/>
      <c r="F71" s="18"/>
      <c r="G71" s="18"/>
      <c r="H71" s="39"/>
      <c r="I71" s="39"/>
      <c r="J71" s="39"/>
      <c r="K71" s="41"/>
      <c r="L71" s="345"/>
      <c r="M71" s="283"/>
      <c r="N71" s="244"/>
      <c r="O71" s="38"/>
      <c r="P71" s="38"/>
      <c r="Q71" s="38"/>
      <c r="R71" s="38"/>
      <c r="S71" s="38"/>
    </row>
    <row r="72" spans="1:19" x14ac:dyDescent="0.25">
      <c r="A72" s="38"/>
      <c r="B72" s="18"/>
      <c r="C72" s="18"/>
      <c r="D72" s="18"/>
      <c r="E72" s="18"/>
      <c r="F72" s="18"/>
      <c r="G72" s="18"/>
      <c r="H72" s="39"/>
      <c r="I72" s="39"/>
      <c r="J72" s="39"/>
      <c r="K72" s="41"/>
      <c r="L72" s="345"/>
      <c r="M72" s="283"/>
      <c r="N72" s="244"/>
      <c r="O72" s="38"/>
      <c r="P72" s="38"/>
      <c r="Q72" s="38"/>
      <c r="R72" s="38"/>
      <c r="S72" s="38"/>
    </row>
    <row r="73" spans="1:19" x14ac:dyDescent="0.25">
      <c r="A73" s="36"/>
      <c r="B73" s="40"/>
      <c r="C73" s="40"/>
      <c r="D73" s="40"/>
      <c r="E73" s="36"/>
      <c r="F73" s="246"/>
      <c r="G73" s="362"/>
      <c r="H73" s="363"/>
      <c r="I73" s="363">
        <f>H73+3855.82</f>
        <v>3855.82</v>
      </c>
      <c r="J73" s="364">
        <f>1467535.68-I73</f>
        <v>1463679.8599999999</v>
      </c>
      <c r="K73" s="41"/>
      <c r="L73" s="266"/>
      <c r="M73" s="267"/>
      <c r="N73" s="244"/>
      <c r="O73" s="250"/>
      <c r="P73" s="38"/>
      <c r="Q73" s="38"/>
      <c r="R73" s="38"/>
      <c r="S73" s="38"/>
    </row>
    <row r="74" spans="1:19" x14ac:dyDescent="0.25">
      <c r="A74" s="36"/>
      <c r="B74" s="40"/>
      <c r="C74" s="40"/>
      <c r="D74" s="40"/>
      <c r="E74" s="36"/>
      <c r="F74" s="246"/>
      <c r="G74" s="36"/>
      <c r="H74" s="263"/>
      <c r="I74" s="263"/>
      <c r="J74" s="346"/>
      <c r="K74" s="41"/>
      <c r="L74" s="266"/>
      <c r="M74" s="267"/>
      <c r="N74" s="244"/>
      <c r="O74" s="250"/>
      <c r="P74" s="38"/>
      <c r="Q74" s="38"/>
      <c r="R74" s="38"/>
      <c r="S74" s="38"/>
    </row>
    <row r="75" spans="1:19" x14ac:dyDescent="0.25">
      <c r="A75" s="36"/>
      <c r="B75" s="40"/>
      <c r="C75" s="40"/>
      <c r="D75" s="40"/>
      <c r="E75" s="36"/>
      <c r="F75" s="246"/>
      <c r="G75" s="36"/>
      <c r="H75" s="263"/>
      <c r="I75" s="263"/>
      <c r="J75" s="346"/>
      <c r="K75" s="41"/>
      <c r="L75" s="266"/>
      <c r="M75" s="267"/>
      <c r="N75" s="244"/>
      <c r="O75" s="250"/>
      <c r="P75" s="38"/>
      <c r="Q75" s="38"/>
      <c r="R75" s="38"/>
      <c r="S75" s="38"/>
    </row>
    <row r="76" spans="1:19" x14ac:dyDescent="0.25">
      <c r="A76" s="36"/>
      <c r="B76" s="40"/>
      <c r="C76" s="40"/>
      <c r="D76" s="40"/>
      <c r="E76" s="36"/>
      <c r="F76" s="246"/>
      <c r="G76" s="36"/>
      <c r="H76" s="263"/>
      <c r="I76" s="263"/>
      <c r="J76" s="346"/>
      <c r="K76" s="41"/>
      <c r="L76" s="266"/>
      <c r="M76" s="267"/>
      <c r="N76" s="244"/>
      <c r="O76" s="250"/>
      <c r="P76" s="38"/>
      <c r="Q76" s="38"/>
      <c r="R76" s="38"/>
      <c r="S76" s="38"/>
    </row>
    <row r="77" spans="1:19" x14ac:dyDescent="0.25">
      <c r="A77" s="36"/>
      <c r="B77" s="40"/>
      <c r="C77" s="40"/>
      <c r="D77" s="40"/>
      <c r="E77" s="36"/>
      <c r="F77" s="246"/>
      <c r="G77" s="36"/>
      <c r="H77" s="263"/>
      <c r="I77" s="263"/>
      <c r="J77" s="346"/>
      <c r="K77" s="41"/>
      <c r="L77" s="266"/>
      <c r="M77" s="267"/>
      <c r="N77" s="244"/>
      <c r="O77" s="250"/>
      <c r="P77" s="38"/>
      <c r="Q77" s="38"/>
      <c r="R77" s="38"/>
      <c r="S77" s="38"/>
    </row>
    <row r="78" spans="1:19" x14ac:dyDescent="0.25">
      <c r="A78" s="7"/>
      <c r="B78" s="1"/>
      <c r="C78" s="40"/>
      <c r="D78" s="1"/>
      <c r="E78" s="1"/>
      <c r="F78" s="2"/>
      <c r="G78" s="1"/>
      <c r="H78" s="3"/>
      <c r="I78" s="3"/>
      <c r="J78" s="1"/>
      <c r="K78" s="4"/>
      <c r="L78" s="1"/>
      <c r="M78" s="1"/>
      <c r="N78" s="211"/>
      <c r="O78" s="212"/>
      <c r="P78" s="4"/>
      <c r="Q78" s="4"/>
      <c r="R78" s="4"/>
      <c r="S78" s="63"/>
    </row>
    <row r="79" spans="1:19" x14ac:dyDescent="0.25">
      <c r="F79" s="347"/>
      <c r="O79" s="61"/>
    </row>
    <row r="80" spans="1:19" x14ac:dyDescent="0.25">
      <c r="F80" s="347"/>
      <c r="O80" s="61"/>
    </row>
    <row r="81" spans="6:15" x14ac:dyDescent="0.25">
      <c r="F81" s="347"/>
      <c r="O81" s="61"/>
    </row>
  </sheetData>
  <mergeCells count="36">
    <mergeCell ref="E7:I7"/>
    <mergeCell ref="E8:F8"/>
    <mergeCell ref="B10:B12"/>
    <mergeCell ref="C10:D10"/>
    <mergeCell ref="E10:E12"/>
    <mergeCell ref="F10:F12"/>
    <mergeCell ref="G10:G12"/>
    <mergeCell ref="H10:H12"/>
    <mergeCell ref="I10:M10"/>
    <mergeCell ref="N10:O10"/>
    <mergeCell ref="P10:Q10"/>
    <mergeCell ref="R10:S10"/>
    <mergeCell ref="C11:C12"/>
    <mergeCell ref="D11:D12"/>
    <mergeCell ref="I11:J11"/>
    <mergeCell ref="K11:M11"/>
    <mergeCell ref="B27:G27"/>
    <mergeCell ref="B28:G28"/>
    <mergeCell ref="E49:I49"/>
    <mergeCell ref="E50:F50"/>
    <mergeCell ref="B52:B54"/>
    <mergeCell ref="C52:D52"/>
    <mergeCell ref="E52:E54"/>
    <mergeCell ref="F52:F54"/>
    <mergeCell ref="G52:G54"/>
    <mergeCell ref="H52:H54"/>
    <mergeCell ref="R52:S52"/>
    <mergeCell ref="C53:C54"/>
    <mergeCell ref="D53:D54"/>
    <mergeCell ref="I53:J53"/>
    <mergeCell ref="K53:M53"/>
    <mergeCell ref="B69:G69"/>
    <mergeCell ref="B70:G70"/>
    <mergeCell ref="I52:M52"/>
    <mergeCell ref="N52:O52"/>
    <mergeCell ref="P52:Q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tabSelected="1" workbookViewId="0">
      <selection activeCell="L1" sqref="L1"/>
    </sheetView>
  </sheetViews>
  <sheetFormatPr baseColWidth="10" defaultRowHeight="15" x14ac:dyDescent="0.25"/>
  <cols>
    <col min="1" max="1" width="1.5703125" customWidth="1"/>
    <col min="2" max="2" width="8.42578125" customWidth="1"/>
    <col min="3" max="3" width="7.140625" customWidth="1"/>
    <col min="6" max="6" width="9.5703125" customWidth="1"/>
    <col min="9" max="9" width="8.28515625" customWidth="1"/>
    <col min="12" max="12" width="8" customWidth="1"/>
    <col min="14" max="14" width="7.85546875" customWidth="1"/>
    <col min="15" max="15" width="10.5703125" customWidth="1"/>
    <col min="16" max="16" width="7.5703125" customWidth="1"/>
    <col min="17" max="17" width="10" customWidth="1"/>
    <col min="18" max="18" width="8.85546875" customWidth="1"/>
    <col min="19" max="19" width="8.140625" customWidth="1"/>
  </cols>
  <sheetData>
    <row r="2" spans="1:19" x14ac:dyDescent="0.25">
      <c r="A2" s="7"/>
      <c r="B2" s="1"/>
      <c r="C2" s="1"/>
      <c r="D2" s="1"/>
      <c r="E2" s="1"/>
      <c r="F2" s="2"/>
      <c r="G2" s="1"/>
      <c r="H2" s="3"/>
      <c r="I2" s="3"/>
      <c r="J2" s="1"/>
      <c r="K2" s="4"/>
      <c r="L2" s="1"/>
      <c r="M2" s="1"/>
      <c r="N2" s="211"/>
      <c r="O2" s="212"/>
      <c r="P2" s="4"/>
      <c r="Q2" s="4"/>
      <c r="R2" s="4"/>
      <c r="S2" s="1"/>
    </row>
    <row r="3" spans="1:19" x14ac:dyDescent="0.25">
      <c r="A3" s="7"/>
      <c r="B3" s="1"/>
      <c r="C3" s="1"/>
      <c r="D3" s="1"/>
      <c r="E3" s="1"/>
      <c r="F3" s="2"/>
      <c r="G3" s="1"/>
      <c r="H3" s="3"/>
      <c r="I3" s="3"/>
      <c r="J3" s="1"/>
      <c r="K3" s="4"/>
      <c r="L3" s="1"/>
      <c r="M3" s="1"/>
      <c r="N3" s="211"/>
      <c r="O3" s="212"/>
      <c r="P3" s="4"/>
      <c r="Q3" s="4"/>
      <c r="R3" s="4"/>
      <c r="S3" s="1"/>
    </row>
    <row r="4" spans="1:19" x14ac:dyDescent="0.25">
      <c r="A4" s="7"/>
      <c r="B4" s="1"/>
      <c r="C4" s="1"/>
      <c r="D4" s="1"/>
      <c r="E4" s="1"/>
      <c r="F4" s="2"/>
      <c r="G4" s="1"/>
      <c r="H4" s="3"/>
      <c r="I4" s="320"/>
      <c r="J4" s="321"/>
      <c r="K4" s="212"/>
      <c r="L4" s="321"/>
      <c r="M4" s="321"/>
      <c r="N4" s="322"/>
      <c r="O4" s="212"/>
      <c r="P4" s="212"/>
      <c r="Q4" s="212"/>
      <c r="R4" s="212"/>
      <c r="S4" s="321"/>
    </row>
    <row r="5" spans="1:19" x14ac:dyDescent="0.25">
      <c r="A5" s="7"/>
      <c r="B5" s="1"/>
      <c r="C5" s="1"/>
      <c r="D5" s="1"/>
      <c r="E5" s="1"/>
      <c r="F5" s="2"/>
      <c r="G5" s="1"/>
      <c r="H5" s="3"/>
      <c r="I5" s="320"/>
      <c r="J5" s="321"/>
      <c r="K5" s="212"/>
      <c r="L5" s="321"/>
      <c r="M5" s="321"/>
      <c r="N5" s="322"/>
      <c r="O5" s="212"/>
      <c r="P5" s="212"/>
      <c r="Q5" s="212"/>
      <c r="R5" s="212"/>
      <c r="S5" s="321"/>
    </row>
    <row r="6" spans="1:19" x14ac:dyDescent="0.25">
      <c r="A6" s="1"/>
      <c r="B6" s="1"/>
      <c r="C6" s="1" t="s">
        <v>30</v>
      </c>
      <c r="D6" s="2"/>
      <c r="E6" s="1"/>
      <c r="F6" s="2"/>
      <c r="G6" s="1"/>
      <c r="H6" s="3"/>
      <c r="I6" s="3"/>
      <c r="J6" s="1"/>
      <c r="K6" s="4"/>
      <c r="L6" s="1"/>
      <c r="M6" s="1"/>
      <c r="N6" s="211"/>
      <c r="O6" s="212"/>
      <c r="P6" s="4"/>
      <c r="Q6" s="4"/>
      <c r="R6" s="4"/>
      <c r="S6" s="1"/>
    </row>
    <row r="7" spans="1:19" x14ac:dyDescent="0.25">
      <c r="A7" s="1"/>
      <c r="B7" s="1"/>
      <c r="C7" s="1"/>
      <c r="D7" s="2"/>
      <c r="E7" s="1"/>
      <c r="F7" s="2"/>
      <c r="G7" s="1"/>
      <c r="H7" s="3"/>
      <c r="I7" s="3"/>
      <c r="J7" s="1"/>
      <c r="K7" s="4"/>
      <c r="L7" s="1"/>
      <c r="M7" s="1"/>
      <c r="N7" s="211"/>
      <c r="O7" s="212"/>
      <c r="P7" s="4"/>
      <c r="Q7" s="4"/>
      <c r="R7" s="4"/>
      <c r="S7" s="1"/>
    </row>
    <row r="8" spans="1:19" x14ac:dyDescent="0.25">
      <c r="A8" s="1"/>
      <c r="B8" s="85" t="s">
        <v>0</v>
      </c>
      <c r="C8" s="85"/>
      <c r="D8" s="85"/>
      <c r="E8" s="323" t="s">
        <v>316</v>
      </c>
      <c r="F8" s="323"/>
      <c r="G8" s="120"/>
      <c r="H8" s="120"/>
      <c r="I8" s="120"/>
      <c r="J8" s="120"/>
      <c r="K8" s="5"/>
      <c r="L8" s="6"/>
      <c r="M8" s="6"/>
      <c r="N8" s="213"/>
      <c r="O8" s="212"/>
      <c r="P8" s="4"/>
      <c r="Q8" s="4"/>
      <c r="R8" s="4"/>
      <c r="S8" s="1"/>
    </row>
    <row r="9" spans="1:19" x14ac:dyDescent="0.25">
      <c r="A9" s="1"/>
      <c r="B9" s="55" t="s">
        <v>1</v>
      </c>
      <c r="C9" s="55"/>
      <c r="D9" s="55"/>
      <c r="E9" s="426" t="s">
        <v>411</v>
      </c>
      <c r="F9" s="426"/>
      <c r="G9" s="426"/>
      <c r="H9" s="324"/>
      <c r="I9" s="324"/>
      <c r="J9" s="324"/>
      <c r="K9" s="5"/>
      <c r="L9" s="6"/>
      <c r="M9" s="6"/>
      <c r="N9" s="213"/>
      <c r="O9" s="212"/>
      <c r="P9" s="4"/>
      <c r="Q9" s="4"/>
      <c r="R9" s="4"/>
      <c r="S9" s="1"/>
    </row>
    <row r="10" spans="1:19" x14ac:dyDescent="0.25">
      <c r="A10" s="7"/>
      <c r="B10" s="68" t="s">
        <v>2</v>
      </c>
      <c r="C10" s="68"/>
      <c r="D10" s="68"/>
      <c r="E10" s="415" t="s">
        <v>284</v>
      </c>
      <c r="F10" s="415"/>
      <c r="G10" s="325"/>
      <c r="H10" s="9"/>
      <c r="I10" s="10"/>
      <c r="J10" s="11"/>
      <c r="K10" s="4"/>
      <c r="L10" s="6"/>
      <c r="M10" s="6"/>
      <c r="N10" s="213"/>
      <c r="O10" s="212"/>
      <c r="P10" s="4"/>
      <c r="Q10" s="4"/>
      <c r="R10" s="4"/>
      <c r="S10" s="1"/>
    </row>
    <row r="11" spans="1:19" ht="15.75" thickBot="1" x14ac:dyDescent="0.3">
      <c r="A11" s="7"/>
      <c r="B11" s="12"/>
      <c r="C11" s="12"/>
      <c r="D11" s="12"/>
      <c r="E11" s="12"/>
      <c r="F11" s="12"/>
      <c r="G11" s="17"/>
      <c r="H11" s="14"/>
      <c r="I11" s="15"/>
      <c r="J11" s="16"/>
      <c r="K11" s="17"/>
      <c r="L11" s="16"/>
      <c r="M11" s="16"/>
      <c r="N11" s="249"/>
      <c r="O11" s="250"/>
      <c r="P11" s="17"/>
      <c r="Q11" s="17"/>
      <c r="R11" s="17"/>
      <c r="S11" s="1"/>
    </row>
    <row r="12" spans="1:19" x14ac:dyDescent="0.25">
      <c r="A12" s="5"/>
      <c r="B12" s="416" t="s">
        <v>186</v>
      </c>
      <c r="C12" s="400" t="s">
        <v>4</v>
      </c>
      <c r="D12" s="402"/>
      <c r="E12" s="418" t="s">
        <v>187</v>
      </c>
      <c r="F12" s="418" t="s">
        <v>188</v>
      </c>
      <c r="G12" s="418" t="s">
        <v>5</v>
      </c>
      <c r="H12" s="419" t="s">
        <v>38</v>
      </c>
      <c r="I12" s="400" t="s">
        <v>6</v>
      </c>
      <c r="J12" s="401"/>
      <c r="K12" s="401"/>
      <c r="L12" s="401"/>
      <c r="M12" s="402"/>
      <c r="N12" s="400" t="s">
        <v>7</v>
      </c>
      <c r="O12" s="402"/>
      <c r="P12" s="400" t="s">
        <v>8</v>
      </c>
      <c r="Q12" s="402"/>
      <c r="R12" s="403" t="s">
        <v>9</v>
      </c>
      <c r="S12" s="405"/>
    </row>
    <row r="13" spans="1:19" x14ac:dyDescent="0.25">
      <c r="A13" s="5"/>
      <c r="B13" s="417"/>
      <c r="C13" s="378" t="s">
        <v>10</v>
      </c>
      <c r="D13" s="378" t="s">
        <v>11</v>
      </c>
      <c r="E13" s="408"/>
      <c r="F13" s="408"/>
      <c r="G13" s="408"/>
      <c r="H13" s="420"/>
      <c r="I13" s="409" t="s">
        <v>12</v>
      </c>
      <c r="J13" s="410"/>
      <c r="K13" s="409" t="s">
        <v>13</v>
      </c>
      <c r="L13" s="411"/>
      <c r="M13" s="410"/>
      <c r="N13" s="365" t="s">
        <v>14</v>
      </c>
      <c r="O13" s="42"/>
      <c r="P13" s="42" t="s">
        <v>14</v>
      </c>
      <c r="Q13" s="42"/>
      <c r="R13" s="406"/>
      <c r="S13" s="407"/>
    </row>
    <row r="14" spans="1:19" ht="32.25" customHeight="1" thickBot="1" x14ac:dyDescent="0.3">
      <c r="A14" s="18"/>
      <c r="B14" s="417"/>
      <c r="C14" s="408"/>
      <c r="D14" s="408"/>
      <c r="E14" s="408"/>
      <c r="F14" s="408"/>
      <c r="G14" s="408"/>
      <c r="H14" s="420"/>
      <c r="I14" s="43" t="s">
        <v>15</v>
      </c>
      <c r="J14" s="20" t="s">
        <v>16</v>
      </c>
      <c r="K14" s="20" t="s">
        <v>189</v>
      </c>
      <c r="L14" s="20" t="s">
        <v>15</v>
      </c>
      <c r="M14" s="225" t="s">
        <v>17</v>
      </c>
      <c r="N14" s="226" t="s">
        <v>18</v>
      </c>
      <c r="O14" s="20" t="s">
        <v>17</v>
      </c>
      <c r="P14" s="20" t="s">
        <v>19</v>
      </c>
      <c r="Q14" s="20" t="s">
        <v>17</v>
      </c>
      <c r="R14" s="20" t="s">
        <v>20</v>
      </c>
      <c r="S14" s="45" t="s">
        <v>21</v>
      </c>
    </row>
    <row r="15" spans="1:19" ht="90.75" thickBot="1" x14ac:dyDescent="0.3">
      <c r="A15" s="33"/>
      <c r="B15" s="229">
        <v>169951081</v>
      </c>
      <c r="C15" s="230" t="s">
        <v>412</v>
      </c>
      <c r="D15" s="230" t="s">
        <v>413</v>
      </c>
      <c r="E15" s="230" t="s">
        <v>125</v>
      </c>
      <c r="F15" s="21" t="s">
        <v>126</v>
      </c>
      <c r="G15" s="366" t="s">
        <v>414</v>
      </c>
      <c r="H15" s="300">
        <v>561583.28</v>
      </c>
      <c r="I15" s="54">
        <v>0</v>
      </c>
      <c r="J15" s="54">
        <v>0</v>
      </c>
      <c r="K15" s="21">
        <v>0</v>
      </c>
      <c r="L15" s="21">
        <v>0</v>
      </c>
      <c r="M15" s="174" t="s">
        <v>68</v>
      </c>
      <c r="N15" s="46">
        <f>I15*100/H15</f>
        <v>0</v>
      </c>
      <c r="O15" s="46">
        <f>J15*100/H15</f>
        <v>0</v>
      </c>
      <c r="P15" s="46">
        <v>0</v>
      </c>
      <c r="Q15" s="46">
        <f>J15*100/H15</f>
        <v>0</v>
      </c>
      <c r="R15" s="21"/>
      <c r="S15" s="24" t="s">
        <v>24</v>
      </c>
    </row>
    <row r="16" spans="1:19" ht="90.75" thickBot="1" x14ac:dyDescent="0.3">
      <c r="A16" s="33"/>
      <c r="B16" s="367" t="s">
        <v>415</v>
      </c>
      <c r="C16" s="368" t="s">
        <v>416</v>
      </c>
      <c r="D16" s="368" t="s">
        <v>413</v>
      </c>
      <c r="E16" s="368" t="s">
        <v>125</v>
      </c>
      <c r="F16" s="73" t="s">
        <v>126</v>
      </c>
      <c r="G16" s="369" t="s">
        <v>414</v>
      </c>
      <c r="H16" s="370">
        <v>561583.28</v>
      </c>
      <c r="I16" s="75">
        <v>0</v>
      </c>
      <c r="J16" s="75">
        <v>0</v>
      </c>
      <c r="K16" s="73">
        <v>0</v>
      </c>
      <c r="L16" s="73">
        <v>0</v>
      </c>
      <c r="M16" s="371" t="s">
        <v>68</v>
      </c>
      <c r="N16" s="67">
        <f>I16*100/H16</f>
        <v>0</v>
      </c>
      <c r="O16" s="67">
        <f>J16*100/H16</f>
        <v>0</v>
      </c>
      <c r="P16" s="67">
        <v>0</v>
      </c>
      <c r="Q16" s="67">
        <f>J16*100/H16</f>
        <v>0</v>
      </c>
      <c r="R16" s="73"/>
      <c r="S16" s="76" t="s">
        <v>24</v>
      </c>
    </row>
    <row r="17" spans="1:19" ht="15.75" thickBot="1" x14ac:dyDescent="0.3">
      <c r="A17" s="36"/>
      <c r="B17" s="37"/>
      <c r="C17" s="301"/>
      <c r="D17" s="37"/>
      <c r="E17" s="38"/>
      <c r="F17" s="38"/>
      <c r="G17" s="38" t="s">
        <v>339</v>
      </c>
      <c r="H17" s="372">
        <f>SUM(H15:H16)</f>
        <v>1123166.56</v>
      </c>
      <c r="I17" s="34">
        <v>0</v>
      </c>
      <c r="J17" s="35">
        <f>SUM(J15:J16)</f>
        <v>0</v>
      </c>
      <c r="K17" s="373">
        <v>0</v>
      </c>
      <c r="L17" s="302">
        <f>SUM(L15:L15)</f>
        <v>0</v>
      </c>
      <c r="M17" s="303">
        <f>SUM(M15:M15)</f>
        <v>0</v>
      </c>
      <c r="N17" s="244"/>
      <c r="O17" s="38"/>
      <c r="P17" s="38"/>
      <c r="Q17" s="38"/>
      <c r="R17" s="38"/>
      <c r="S17" s="38"/>
    </row>
    <row r="18" spans="1:19" x14ac:dyDescent="0.25">
      <c r="A18" s="36"/>
      <c r="B18" s="40"/>
      <c r="C18" s="216"/>
      <c r="D18" s="40"/>
      <c r="E18" s="36"/>
      <c r="F18" s="246"/>
      <c r="G18" s="36"/>
      <c r="H18" s="263"/>
      <c r="I18" s="263"/>
      <c r="J18" s="346"/>
      <c r="K18" s="41"/>
      <c r="L18" s="266"/>
      <c r="M18" s="267"/>
      <c r="N18" s="244"/>
      <c r="O18" s="250"/>
      <c r="P18" s="38"/>
      <c r="Q18" s="38"/>
      <c r="R18" s="38"/>
      <c r="S18" s="38"/>
    </row>
    <row r="19" spans="1:19" x14ac:dyDescent="0.25">
      <c r="A19" s="36"/>
      <c r="B19" s="40"/>
      <c r="C19" s="216"/>
      <c r="D19" s="40"/>
      <c r="E19" s="36"/>
      <c r="F19" s="246"/>
      <c r="G19" s="36"/>
      <c r="H19" s="263"/>
      <c r="I19" s="263"/>
      <c r="J19" s="346"/>
      <c r="K19" s="41"/>
      <c r="L19" s="266"/>
      <c r="M19" s="267"/>
      <c r="N19" s="244"/>
      <c r="O19" s="250"/>
      <c r="P19" s="38"/>
      <c r="Q19" s="38"/>
      <c r="R19" s="38"/>
      <c r="S19" s="38"/>
    </row>
    <row r="20" spans="1:19" x14ac:dyDescent="0.25">
      <c r="A20" s="36"/>
      <c r="B20" s="40"/>
      <c r="C20" s="216"/>
      <c r="D20" s="40"/>
      <c r="E20" s="36"/>
      <c r="F20" s="246"/>
      <c r="G20" s="36"/>
      <c r="H20" s="263"/>
      <c r="I20" s="263"/>
      <c r="J20" s="346"/>
      <c r="K20" s="41"/>
      <c r="L20" s="266"/>
      <c r="M20" s="267"/>
      <c r="N20" s="244"/>
      <c r="O20" s="250"/>
      <c r="P20" s="38"/>
      <c r="Q20" s="38"/>
      <c r="R20" s="38"/>
      <c r="S20" s="38"/>
    </row>
    <row r="21" spans="1:19" x14ac:dyDescent="0.25">
      <c r="A21" s="36"/>
      <c r="B21" s="40"/>
      <c r="C21" s="40"/>
      <c r="D21" s="40"/>
      <c r="E21" s="36"/>
      <c r="F21" s="246"/>
      <c r="G21" s="36"/>
      <c r="H21" s="263"/>
      <c r="I21" s="263"/>
      <c r="J21" s="346"/>
      <c r="K21" s="41"/>
      <c r="L21" s="266"/>
      <c r="M21" s="267"/>
      <c r="N21" s="244"/>
      <c r="O21" s="250"/>
      <c r="P21" s="38"/>
      <c r="Q21" s="38"/>
      <c r="R21" s="38"/>
      <c r="S21" s="38"/>
    </row>
    <row r="22" spans="1:19" x14ac:dyDescent="0.25">
      <c r="A22" s="36"/>
      <c r="B22" s="40"/>
      <c r="C22" s="40" t="s">
        <v>30</v>
      </c>
      <c r="D22" s="40"/>
      <c r="E22" s="36"/>
      <c r="F22" s="246"/>
      <c r="G22" s="36"/>
      <c r="H22" s="263"/>
      <c r="I22" s="263"/>
      <c r="J22" s="346"/>
      <c r="K22" s="41"/>
      <c r="L22" s="266"/>
      <c r="M22" s="267"/>
      <c r="N22" s="244"/>
      <c r="O22" s="250"/>
      <c r="P22" s="38"/>
      <c r="Q22" s="38"/>
      <c r="R22" s="38"/>
      <c r="S22" s="38"/>
    </row>
    <row r="23" spans="1:19" x14ac:dyDescent="0.25">
      <c r="A23" s="36"/>
      <c r="B23" s="40"/>
      <c r="C23" s="40"/>
      <c r="D23" s="40"/>
      <c r="E23" s="36"/>
      <c r="F23" s="246"/>
      <c r="G23" s="36"/>
      <c r="H23" s="263"/>
      <c r="I23" s="263"/>
      <c r="J23" s="346"/>
      <c r="K23" s="41"/>
      <c r="L23" s="266"/>
      <c r="M23" s="267"/>
      <c r="N23" s="244"/>
      <c r="O23" s="250"/>
      <c r="P23" s="38"/>
      <c r="Q23" s="38"/>
      <c r="R23" s="38"/>
      <c r="S23" s="38"/>
    </row>
    <row r="24" spans="1:19" x14ac:dyDescent="0.25">
      <c r="A24" s="7"/>
      <c r="B24" s="1"/>
      <c r="C24" s="40"/>
      <c r="D24" s="1"/>
      <c r="E24" s="1"/>
      <c r="F24" s="2"/>
      <c r="G24" s="1"/>
      <c r="H24" s="3"/>
      <c r="I24" s="3"/>
      <c r="J24" s="1"/>
      <c r="K24" s="4"/>
      <c r="L24" s="1"/>
      <c r="M24" s="1"/>
      <c r="N24" s="211"/>
      <c r="O24" s="212"/>
      <c r="P24" s="4"/>
      <c r="Q24" s="4"/>
      <c r="R24" s="4"/>
      <c r="S24" s="63"/>
    </row>
    <row r="25" spans="1:19" x14ac:dyDescent="0.25">
      <c r="A25" s="7"/>
      <c r="B25" s="1"/>
      <c r="C25" s="1"/>
      <c r="D25" s="1"/>
      <c r="E25" s="1"/>
      <c r="F25" s="2"/>
      <c r="G25" s="1"/>
      <c r="H25" s="3"/>
      <c r="I25" s="3"/>
      <c r="J25" s="1"/>
      <c r="K25" s="4"/>
      <c r="L25" s="1"/>
      <c r="M25" s="1"/>
      <c r="N25" s="211"/>
      <c r="O25" s="212"/>
      <c r="P25" s="4"/>
      <c r="Q25" s="4"/>
      <c r="R25" s="4"/>
      <c r="S25" s="1"/>
    </row>
    <row r="26" spans="1:19" x14ac:dyDescent="0.25">
      <c r="A26" s="7"/>
      <c r="B26" s="1"/>
      <c r="C26" s="1"/>
      <c r="D26" s="1"/>
      <c r="E26" s="1"/>
      <c r="F26" s="2"/>
      <c r="G26" s="1"/>
      <c r="H26" s="3"/>
      <c r="I26" s="3"/>
      <c r="J26" s="1"/>
      <c r="K26" s="4"/>
      <c r="L26" s="1"/>
      <c r="M26" s="1"/>
      <c r="N26" s="211"/>
      <c r="O26" s="212"/>
      <c r="P26" s="4"/>
      <c r="Q26" s="4"/>
      <c r="R26" s="4"/>
      <c r="S26" s="1"/>
    </row>
    <row r="27" spans="1:19" x14ac:dyDescent="0.25">
      <c r="A27" s="7"/>
      <c r="B27" s="1"/>
      <c r="C27" s="1"/>
      <c r="D27" s="1"/>
      <c r="E27" s="1"/>
      <c r="F27" s="2"/>
      <c r="G27" s="1"/>
      <c r="H27" s="3"/>
      <c r="I27" s="3"/>
      <c r="J27" s="1"/>
      <c r="K27" s="4"/>
      <c r="L27" s="1"/>
      <c r="M27" s="1"/>
      <c r="N27" s="211"/>
      <c r="O27" s="212"/>
      <c r="P27" s="4"/>
      <c r="Q27" s="4"/>
      <c r="R27" s="4"/>
      <c r="S27" s="1"/>
    </row>
    <row r="28" spans="1:19" x14ac:dyDescent="0.25">
      <c r="C28" s="1"/>
      <c r="F28" s="347"/>
      <c r="O28" s="61"/>
    </row>
    <row r="29" spans="1:19" x14ac:dyDescent="0.25">
      <c r="F29" s="347"/>
      <c r="O29" s="61"/>
    </row>
    <row r="30" spans="1:19" x14ac:dyDescent="0.25">
      <c r="F30" s="347"/>
      <c r="O30" s="61"/>
    </row>
  </sheetData>
  <mergeCells count="16">
    <mergeCell ref="B12:B14"/>
    <mergeCell ref="C12:D12"/>
    <mergeCell ref="E12:E14"/>
    <mergeCell ref="F12:F14"/>
    <mergeCell ref="G12:G14"/>
    <mergeCell ref="C13:C14"/>
    <mergeCell ref="D13:D14"/>
    <mergeCell ref="I13:J13"/>
    <mergeCell ref="K13:M13"/>
    <mergeCell ref="E9:G9"/>
    <mergeCell ref="E10:F10"/>
    <mergeCell ref="H12:H14"/>
    <mergeCell ref="I12:M12"/>
    <mergeCell ref="N12:O12"/>
    <mergeCell ref="P12:Q12"/>
    <mergeCell ref="R12:S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FIV 2016</vt:lpstr>
      <vt:lpstr>F3 2016</vt:lpstr>
      <vt:lpstr>F4 2015</vt:lpstr>
      <vt:lpstr>F3 2015</vt:lpstr>
      <vt:lpstr>SAMA</vt:lpstr>
      <vt:lpstr>SUMAR 2015</vt:lpstr>
      <vt:lpstr>FISE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Aguilar</dc:creator>
  <cp:lastModifiedBy>Gatewey</cp:lastModifiedBy>
  <dcterms:created xsi:type="dcterms:W3CDTF">2016-09-10T01:07:44Z</dcterms:created>
  <dcterms:modified xsi:type="dcterms:W3CDTF">2016-09-18T13:24:29Z</dcterms:modified>
</cp:coreProperties>
</file>