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3715" windowHeight="9030"/>
  </bookViews>
  <sheets>
    <sheet name="FIII 2015" sheetId="1" r:id="rId1"/>
    <sheet name="FIII 2016" sheetId="2" r:id="rId2"/>
    <sheet name="FIV 2016" sheetId="4" r:id="rId3"/>
    <sheet name="SUMAR 2015" sheetId="5" r:id="rId4"/>
    <sheet name="PDZP 2015" sheetId="3" r:id="rId5"/>
  </sheets>
  <calcPr calcId="144525"/>
</workbook>
</file>

<file path=xl/calcChain.xml><?xml version="1.0" encoding="utf-8"?>
<calcChain xmlns="http://schemas.openxmlformats.org/spreadsheetml/2006/main">
  <c r="M128" i="5" l="1"/>
  <c r="I128" i="5"/>
  <c r="H128" i="5"/>
  <c r="Q127" i="5"/>
  <c r="P127" i="5"/>
  <c r="O127" i="5"/>
  <c r="N127" i="5"/>
  <c r="P126" i="5"/>
  <c r="N126" i="5"/>
  <c r="J126" i="5"/>
  <c r="Q126" i="5" s="1"/>
  <c r="P125" i="5"/>
  <c r="N125" i="5"/>
  <c r="J125" i="5"/>
  <c r="Q125" i="5" s="1"/>
  <c r="Q124" i="5"/>
  <c r="P124" i="5"/>
  <c r="O124" i="5"/>
  <c r="N124" i="5"/>
  <c r="N123" i="5"/>
  <c r="Q122" i="5"/>
  <c r="P122" i="5"/>
  <c r="O122" i="5"/>
  <c r="N122" i="5"/>
  <c r="P116" i="5"/>
  <c r="O116" i="5"/>
  <c r="N116" i="5"/>
  <c r="J116" i="5"/>
  <c r="Q116" i="5" s="1"/>
  <c r="P115" i="5"/>
  <c r="N115" i="5"/>
  <c r="J115" i="5"/>
  <c r="Q115" i="5" s="1"/>
  <c r="P114" i="5"/>
  <c r="N114" i="5"/>
  <c r="J114" i="5"/>
  <c r="Q114" i="5" s="1"/>
  <c r="P113" i="5"/>
  <c r="N113" i="5"/>
  <c r="J113" i="5"/>
  <c r="O113" i="5" s="1"/>
  <c r="P112" i="5"/>
  <c r="N112" i="5"/>
  <c r="P111" i="5"/>
  <c r="N111" i="5"/>
  <c r="M78" i="5"/>
  <c r="I78" i="5"/>
  <c r="H78" i="5"/>
  <c r="Q77" i="5"/>
  <c r="P77" i="5"/>
  <c r="O77" i="5"/>
  <c r="N77" i="5"/>
  <c r="P76" i="5"/>
  <c r="N76" i="5"/>
  <c r="J76" i="5"/>
  <c r="Q76" i="5" s="1"/>
  <c r="P75" i="5"/>
  <c r="N75" i="5"/>
  <c r="J75" i="5"/>
  <c r="Q75" i="5" s="1"/>
  <c r="Q74" i="5"/>
  <c r="P74" i="5"/>
  <c r="O74" i="5"/>
  <c r="N74" i="5"/>
  <c r="N73" i="5"/>
  <c r="Q72" i="5"/>
  <c r="P72" i="5"/>
  <c r="O72" i="5"/>
  <c r="N72" i="5"/>
  <c r="P66" i="5"/>
  <c r="N66" i="5"/>
  <c r="J66" i="5"/>
  <c r="O66" i="5" s="1"/>
  <c r="P65" i="5"/>
  <c r="N65" i="5"/>
  <c r="J65" i="5"/>
  <c r="Q65" i="5" s="1"/>
  <c r="P64" i="5"/>
  <c r="O64" i="5"/>
  <c r="N64" i="5"/>
  <c r="P63" i="5"/>
  <c r="O63" i="5"/>
  <c r="N63" i="5"/>
  <c r="P62" i="5"/>
  <c r="N62" i="5"/>
  <c r="P61" i="5"/>
  <c r="N61" i="5"/>
  <c r="M28" i="5"/>
  <c r="H28" i="5"/>
  <c r="J27" i="5"/>
  <c r="Q27" i="5" s="1"/>
  <c r="I27" i="5"/>
  <c r="P27" i="5" s="1"/>
  <c r="N26" i="5"/>
  <c r="J26" i="5"/>
  <c r="O26" i="5" s="1"/>
  <c r="I26" i="5"/>
  <c r="I28" i="5" s="1"/>
  <c r="Q25" i="5"/>
  <c r="P25" i="5"/>
  <c r="O25" i="5"/>
  <c r="N25" i="5"/>
  <c r="N24" i="5"/>
  <c r="Q17" i="5"/>
  <c r="P17" i="5"/>
  <c r="O17" i="5"/>
  <c r="N17" i="5"/>
  <c r="P16" i="5"/>
  <c r="N16" i="5"/>
  <c r="J16" i="5"/>
  <c r="J28" i="5" s="1"/>
  <c r="P15" i="5"/>
  <c r="N15" i="5"/>
  <c r="P14" i="5"/>
  <c r="N14" i="5"/>
  <c r="O114" i="5" l="1"/>
  <c r="O125" i="5"/>
  <c r="Q113" i="5"/>
  <c r="O115" i="5"/>
  <c r="O126" i="5"/>
  <c r="J128" i="5"/>
  <c r="Q66" i="5"/>
  <c r="O75" i="5"/>
  <c r="O65" i="5"/>
  <c r="O76" i="5"/>
  <c r="J78" i="5"/>
  <c r="O16" i="5"/>
  <c r="P26" i="5"/>
  <c r="N27" i="5"/>
  <c r="Q26" i="5"/>
  <c r="O27" i="5"/>
  <c r="Q16" i="5"/>
  <c r="I326" i="4" l="1"/>
  <c r="H326" i="4"/>
  <c r="J325" i="4"/>
  <c r="J326" i="4" s="1"/>
  <c r="J292" i="4"/>
  <c r="I292" i="4"/>
  <c r="H292" i="4"/>
  <c r="N291" i="4"/>
  <c r="J256" i="4"/>
  <c r="I256" i="4"/>
  <c r="H256" i="4"/>
  <c r="O255" i="4"/>
  <c r="N255" i="4"/>
  <c r="L221" i="4"/>
  <c r="I221" i="4"/>
  <c r="H221" i="4"/>
  <c r="N220" i="4"/>
  <c r="J220" i="4"/>
  <c r="O220" i="4" s="1"/>
  <c r="J187" i="4"/>
  <c r="I187" i="4"/>
  <c r="I328" i="4" s="1"/>
  <c r="H187" i="4"/>
  <c r="H328" i="4" s="1"/>
  <c r="O186" i="4"/>
  <c r="N186" i="4"/>
  <c r="J186" i="4"/>
  <c r="O185" i="4"/>
  <c r="N185" i="4"/>
  <c r="J155" i="4"/>
  <c r="I155" i="4"/>
  <c r="H155" i="4"/>
  <c r="J121" i="4"/>
  <c r="I121" i="4"/>
  <c r="H121" i="4"/>
  <c r="N120" i="4"/>
  <c r="J85" i="4"/>
  <c r="I85" i="4"/>
  <c r="H85" i="4"/>
  <c r="O84" i="4"/>
  <c r="N84" i="4"/>
  <c r="L50" i="4"/>
  <c r="J50" i="4"/>
  <c r="I50" i="4"/>
  <c r="H50" i="4"/>
  <c r="O49" i="4"/>
  <c r="N49" i="4"/>
  <c r="J49" i="4"/>
  <c r="J16" i="4"/>
  <c r="J157" i="4" s="1"/>
  <c r="I16" i="4"/>
  <c r="I157" i="4" s="1"/>
  <c r="H16" i="4"/>
  <c r="H157" i="4" s="1"/>
  <c r="O15" i="4"/>
  <c r="N15" i="4"/>
  <c r="O14" i="4"/>
  <c r="N14" i="4"/>
  <c r="J221" i="4" l="1"/>
  <c r="J328" i="4" s="1"/>
  <c r="H240" i="2" l="1"/>
  <c r="M237" i="2"/>
  <c r="L237" i="2"/>
  <c r="I237" i="2"/>
  <c r="H237" i="2"/>
  <c r="O236" i="2"/>
  <c r="N236" i="2"/>
  <c r="J236" i="2"/>
  <c r="J237" i="2" s="1"/>
  <c r="M202" i="2"/>
  <c r="L202" i="2"/>
  <c r="J202" i="2"/>
  <c r="I202" i="2"/>
  <c r="H202" i="2"/>
  <c r="N201" i="2"/>
  <c r="Q200" i="2"/>
  <c r="P200" i="2"/>
  <c r="O200" i="2"/>
  <c r="N200" i="2"/>
  <c r="M175" i="2"/>
  <c r="L175" i="2"/>
  <c r="K175" i="2"/>
  <c r="J175" i="2"/>
  <c r="I175" i="2"/>
  <c r="H175" i="2"/>
  <c r="O174" i="2"/>
  <c r="N174" i="2"/>
  <c r="O173" i="2"/>
  <c r="N173" i="2"/>
  <c r="O172" i="2"/>
  <c r="N172" i="2"/>
  <c r="Q148" i="2"/>
  <c r="P148" i="2"/>
  <c r="O148" i="2"/>
  <c r="N148" i="2"/>
  <c r="Q147" i="2"/>
  <c r="P147" i="2"/>
  <c r="O147" i="2"/>
  <c r="N147" i="2"/>
  <c r="Q146" i="2"/>
  <c r="P146" i="2"/>
  <c r="O146" i="2"/>
  <c r="N146" i="2"/>
  <c r="Q145" i="2"/>
  <c r="P145" i="2"/>
  <c r="O145" i="2"/>
  <c r="N145" i="2"/>
  <c r="M115" i="2"/>
  <c r="L115" i="2"/>
  <c r="J115" i="2"/>
  <c r="I115" i="2"/>
  <c r="H115" i="2"/>
  <c r="Q114" i="2"/>
  <c r="P114" i="2"/>
  <c r="O114" i="2"/>
  <c r="N114" i="2"/>
  <c r="J82" i="2"/>
  <c r="J240" i="2" s="1"/>
  <c r="I82" i="2"/>
  <c r="I240" i="2" s="1"/>
  <c r="H82" i="2"/>
  <c r="P81" i="2"/>
  <c r="N81" i="2"/>
  <c r="Q80" i="2"/>
  <c r="P80" i="2"/>
  <c r="O80" i="2"/>
  <c r="N80" i="2"/>
  <c r="M47" i="2"/>
  <c r="L47" i="2"/>
  <c r="J47" i="2"/>
  <c r="I47" i="2"/>
  <c r="H47" i="2"/>
  <c r="O46" i="2"/>
  <c r="N46" i="2"/>
  <c r="M14" i="2"/>
  <c r="L14" i="2"/>
  <c r="K14" i="2"/>
  <c r="J14" i="2"/>
  <c r="J50" i="2" s="1"/>
  <c r="I14" i="2"/>
  <c r="I50" i="2" s="1"/>
  <c r="H14" i="2"/>
  <c r="H50" i="2" s="1"/>
  <c r="Q13" i="2"/>
  <c r="P13" i="2"/>
  <c r="O13" i="2"/>
  <c r="N13" i="2"/>
  <c r="Q12" i="2"/>
  <c r="P12" i="2"/>
  <c r="O12" i="2"/>
  <c r="N12" i="2"/>
  <c r="M1538" i="1" l="1"/>
  <c r="L1538" i="1"/>
  <c r="I1538" i="1"/>
  <c r="H1538" i="1"/>
  <c r="N1537" i="1"/>
  <c r="J1537" i="1"/>
  <c r="O1537" i="1" s="1"/>
  <c r="M1517" i="1"/>
  <c r="L1517" i="1"/>
  <c r="I1517" i="1"/>
  <c r="H1517" i="1"/>
  <c r="P1516" i="1"/>
  <c r="O1516" i="1"/>
  <c r="N1516" i="1"/>
  <c r="J1516" i="1"/>
  <c r="Q1516" i="1" s="1"/>
  <c r="O1513" i="1"/>
  <c r="N1513" i="1"/>
  <c r="J1513" i="1"/>
  <c r="Q1513" i="1" s="1"/>
  <c r="N1512" i="1"/>
  <c r="J1512" i="1"/>
  <c r="Q1512" i="1" s="1"/>
  <c r="P1511" i="1"/>
  <c r="O1511" i="1"/>
  <c r="N1511" i="1"/>
  <c r="J1511" i="1"/>
  <c r="Q1511" i="1" s="1"/>
  <c r="I1491" i="1"/>
  <c r="H1491" i="1"/>
  <c r="J1490" i="1"/>
  <c r="Q1488" i="1"/>
  <c r="P1488" i="1"/>
  <c r="O1488" i="1"/>
  <c r="N1488" i="1"/>
  <c r="P1485" i="1"/>
  <c r="O1485" i="1"/>
  <c r="N1485" i="1"/>
  <c r="J1485" i="1"/>
  <c r="Q1485" i="1" s="1"/>
  <c r="O1460" i="1"/>
  <c r="N1460" i="1"/>
  <c r="J1460" i="1"/>
  <c r="J1491" i="1" s="1"/>
  <c r="N1459" i="1"/>
  <c r="O1458" i="1"/>
  <c r="N1458" i="1"/>
  <c r="O1457" i="1"/>
  <c r="N1457" i="1"/>
  <c r="Q1436" i="1"/>
  <c r="P1436" i="1"/>
  <c r="O1436" i="1"/>
  <c r="N1436" i="1"/>
  <c r="Q1435" i="1"/>
  <c r="O1435" i="1"/>
  <c r="N1435" i="1"/>
  <c r="Q1434" i="1"/>
  <c r="O1434" i="1"/>
  <c r="N1434" i="1"/>
  <c r="Q1433" i="1"/>
  <c r="O1433" i="1"/>
  <c r="N1433" i="1"/>
  <c r="M1408" i="1"/>
  <c r="L1408" i="1"/>
  <c r="I1408" i="1"/>
  <c r="H1408" i="1"/>
  <c r="P1407" i="1"/>
  <c r="O1407" i="1"/>
  <c r="N1407" i="1"/>
  <c r="J1407" i="1"/>
  <c r="Q1407" i="1" s="1"/>
  <c r="P1405" i="1"/>
  <c r="O1405" i="1"/>
  <c r="N1405" i="1"/>
  <c r="J1405" i="1"/>
  <c r="Q1405" i="1" s="1"/>
  <c r="Q1404" i="1"/>
  <c r="P1404" i="1"/>
  <c r="O1404" i="1"/>
  <c r="N1404" i="1"/>
  <c r="P1379" i="1"/>
  <c r="N1379" i="1"/>
  <c r="J1379" i="1"/>
  <c r="O1379" i="1" s="1"/>
  <c r="O1378" i="1"/>
  <c r="N1378" i="1"/>
  <c r="J1378" i="1"/>
  <c r="P1377" i="1"/>
  <c r="N1377" i="1"/>
  <c r="J1377" i="1"/>
  <c r="O1377" i="1" s="1"/>
  <c r="P1376" i="1"/>
  <c r="N1376" i="1"/>
  <c r="J1376" i="1"/>
  <c r="J1408" i="1" s="1"/>
  <c r="Q1375" i="1"/>
  <c r="P1375" i="1"/>
  <c r="N1375" i="1"/>
  <c r="M1349" i="1"/>
  <c r="L1349" i="1"/>
  <c r="K1349" i="1"/>
  <c r="J1349" i="1"/>
  <c r="I1349" i="1"/>
  <c r="H1349" i="1"/>
  <c r="P1348" i="1"/>
  <c r="O1348" i="1"/>
  <c r="N1348" i="1"/>
  <c r="J1348" i="1"/>
  <c r="Q1348" i="1" s="1"/>
  <c r="O1347" i="1"/>
  <c r="N1347" i="1"/>
  <c r="P1346" i="1"/>
  <c r="O1346" i="1"/>
  <c r="N1346" i="1"/>
  <c r="J1346" i="1"/>
  <c r="Q1346" i="1" s="1"/>
  <c r="M1322" i="1"/>
  <c r="L1322" i="1"/>
  <c r="K1322" i="1"/>
  <c r="I1322" i="1"/>
  <c r="H1322" i="1"/>
  <c r="P1321" i="1"/>
  <c r="N1321" i="1"/>
  <c r="J1321" i="1"/>
  <c r="O1321" i="1" s="1"/>
  <c r="P1320" i="1"/>
  <c r="O1320" i="1"/>
  <c r="N1320" i="1"/>
  <c r="J1320" i="1"/>
  <c r="Q1320" i="1" s="1"/>
  <c r="P1319" i="1"/>
  <c r="O1319" i="1"/>
  <c r="N1319" i="1"/>
  <c r="J1319" i="1"/>
  <c r="P1318" i="1"/>
  <c r="O1318" i="1"/>
  <c r="N1318" i="1"/>
  <c r="J1318" i="1"/>
  <c r="Q1318" i="1" s="1"/>
  <c r="O1317" i="1"/>
  <c r="N1317" i="1"/>
  <c r="J1317" i="1"/>
  <c r="J1322" i="1" s="1"/>
  <c r="M1291" i="1"/>
  <c r="L1291" i="1"/>
  <c r="K1291" i="1"/>
  <c r="I1291" i="1"/>
  <c r="H1291" i="1"/>
  <c r="O1266" i="1"/>
  <c r="J1266" i="1"/>
  <c r="Q1266" i="1" s="1"/>
  <c r="O1265" i="1"/>
  <c r="N1265" i="1"/>
  <c r="J1265" i="1"/>
  <c r="P1264" i="1"/>
  <c r="N1264" i="1"/>
  <c r="J1264" i="1"/>
  <c r="Q1264" i="1" s="1"/>
  <c r="P1263" i="1"/>
  <c r="N1263" i="1"/>
  <c r="J1263" i="1"/>
  <c r="J1291" i="1" s="1"/>
  <c r="M1244" i="1"/>
  <c r="L1244" i="1"/>
  <c r="K1244" i="1"/>
  <c r="I1244" i="1"/>
  <c r="H1244" i="1"/>
  <c r="P1243" i="1"/>
  <c r="N1243" i="1"/>
  <c r="J1243" i="1"/>
  <c r="Q1243" i="1" s="1"/>
  <c r="P1242" i="1"/>
  <c r="N1242" i="1"/>
  <c r="J1242" i="1"/>
  <c r="O1242" i="1" s="1"/>
  <c r="P1240" i="1"/>
  <c r="O1240" i="1"/>
  <c r="N1240" i="1"/>
  <c r="J1240" i="1"/>
  <c r="Q1240" i="1" s="1"/>
  <c r="P1239" i="1"/>
  <c r="O1239" i="1"/>
  <c r="N1239" i="1"/>
  <c r="J1239" i="1"/>
  <c r="Q1239" i="1" s="1"/>
  <c r="O1238" i="1"/>
  <c r="N1238" i="1"/>
  <c r="J1238" i="1"/>
  <c r="P1219" i="1"/>
  <c r="O1219" i="1"/>
  <c r="N1219" i="1"/>
  <c r="J1219" i="1"/>
  <c r="Q1219" i="1" s="1"/>
  <c r="P1218" i="1"/>
  <c r="N1218" i="1"/>
  <c r="J1218" i="1"/>
  <c r="Q1218" i="1" s="1"/>
  <c r="P1217" i="1"/>
  <c r="N1217" i="1"/>
  <c r="J1217" i="1"/>
  <c r="O1217" i="1" s="1"/>
  <c r="P1216" i="1"/>
  <c r="N1216" i="1"/>
  <c r="J1216" i="1"/>
  <c r="O1216" i="1" s="1"/>
  <c r="P1215" i="1"/>
  <c r="O1215" i="1"/>
  <c r="N1215" i="1"/>
  <c r="J1215" i="1"/>
  <c r="Q1215" i="1" s="1"/>
  <c r="P1214" i="1"/>
  <c r="N1214" i="1"/>
  <c r="J1214" i="1"/>
  <c r="Q1214" i="1" s="1"/>
  <c r="P1193" i="1"/>
  <c r="N1193" i="1"/>
  <c r="J1193" i="1"/>
  <c r="O1193" i="1" s="1"/>
  <c r="Q1192" i="1"/>
  <c r="P1192" i="1"/>
  <c r="N1192" i="1"/>
  <c r="Q1191" i="1"/>
  <c r="P1191" i="1"/>
  <c r="N1191" i="1"/>
  <c r="J1191" i="1"/>
  <c r="P1190" i="1"/>
  <c r="N1190" i="1"/>
  <c r="J1190" i="1"/>
  <c r="O1190" i="1" s="1"/>
  <c r="Q1189" i="1"/>
  <c r="P1189" i="1"/>
  <c r="N1189" i="1"/>
  <c r="I1168" i="1"/>
  <c r="I1541" i="1" s="1"/>
  <c r="H1168" i="1"/>
  <c r="H1541" i="1" s="1"/>
  <c r="P1167" i="1"/>
  <c r="O1167" i="1"/>
  <c r="N1167" i="1"/>
  <c r="J1167" i="1"/>
  <c r="Q1167" i="1" s="1"/>
  <c r="O1165" i="1"/>
  <c r="N1165" i="1"/>
  <c r="Q1163" i="1"/>
  <c r="P1163" i="1"/>
  <c r="O1163" i="1"/>
  <c r="N1163" i="1"/>
  <c r="Q1137" i="1"/>
  <c r="P1137" i="1"/>
  <c r="O1137" i="1"/>
  <c r="N1137" i="1"/>
  <c r="O1134" i="1"/>
  <c r="N1134" i="1"/>
  <c r="P1109" i="1"/>
  <c r="O1109" i="1"/>
  <c r="N1109" i="1"/>
  <c r="J1109" i="1"/>
  <c r="Q1109" i="1" s="1"/>
  <c r="P1108" i="1"/>
  <c r="N1108" i="1"/>
  <c r="J1108" i="1"/>
  <c r="O1108" i="1" s="1"/>
  <c r="P1107" i="1"/>
  <c r="N1107" i="1"/>
  <c r="J1107" i="1"/>
  <c r="Q1107" i="1" s="1"/>
  <c r="N1106" i="1"/>
  <c r="J1106" i="1"/>
  <c r="O1106" i="1" s="1"/>
  <c r="Q1080" i="1"/>
  <c r="P1080" i="1"/>
  <c r="O1080" i="1"/>
  <c r="N1080" i="1"/>
  <c r="P1079" i="1"/>
  <c r="N1079" i="1"/>
  <c r="J1079" i="1"/>
  <c r="Q1079" i="1" s="1"/>
  <c r="P1078" i="1"/>
  <c r="O1078" i="1"/>
  <c r="N1078" i="1"/>
  <c r="J1078" i="1"/>
  <c r="Q1078" i="1" s="1"/>
  <c r="P1077" i="1"/>
  <c r="O1077" i="1"/>
  <c r="N1077" i="1"/>
  <c r="J1077" i="1"/>
  <c r="Q1077" i="1" s="1"/>
  <c r="P1052" i="1"/>
  <c r="N1052" i="1"/>
  <c r="J1052" i="1"/>
  <c r="O1052" i="1" s="1"/>
  <c r="P1049" i="1"/>
  <c r="N1049" i="1"/>
  <c r="J1049" i="1"/>
  <c r="Q1049" i="1" s="1"/>
  <c r="M1017" i="1"/>
  <c r="L1017" i="1"/>
  <c r="I1017" i="1"/>
  <c r="H1017" i="1"/>
  <c r="N1016" i="1"/>
  <c r="J1016" i="1"/>
  <c r="O1016" i="1" s="1"/>
  <c r="M996" i="1"/>
  <c r="L996" i="1"/>
  <c r="I996" i="1"/>
  <c r="H996" i="1"/>
  <c r="P995" i="1"/>
  <c r="O995" i="1"/>
  <c r="N995" i="1"/>
  <c r="J995" i="1"/>
  <c r="Q995" i="1" s="1"/>
  <c r="Q992" i="1"/>
  <c r="O992" i="1"/>
  <c r="N992" i="1"/>
  <c r="J992" i="1"/>
  <c r="Q991" i="1"/>
  <c r="N991" i="1"/>
  <c r="J991" i="1"/>
  <c r="P990" i="1"/>
  <c r="O990" i="1"/>
  <c r="N990" i="1"/>
  <c r="J990" i="1"/>
  <c r="Q990" i="1" s="1"/>
  <c r="I970" i="1"/>
  <c r="H970" i="1"/>
  <c r="J969" i="1"/>
  <c r="Q967" i="1"/>
  <c r="P967" i="1"/>
  <c r="O967" i="1"/>
  <c r="N967" i="1"/>
  <c r="N939" i="1"/>
  <c r="J939" i="1"/>
  <c r="J970" i="1" s="1"/>
  <c r="I939" i="1"/>
  <c r="N938" i="1"/>
  <c r="O937" i="1"/>
  <c r="N937" i="1"/>
  <c r="O936" i="1"/>
  <c r="N936" i="1"/>
  <c r="Q915" i="1"/>
  <c r="P915" i="1"/>
  <c r="O915" i="1"/>
  <c r="N915" i="1"/>
  <c r="Q914" i="1"/>
  <c r="O914" i="1"/>
  <c r="N914" i="1"/>
  <c r="Q913" i="1"/>
  <c r="O913" i="1"/>
  <c r="N913" i="1"/>
  <c r="Q912" i="1"/>
  <c r="O912" i="1"/>
  <c r="N912" i="1"/>
  <c r="M887" i="1"/>
  <c r="L887" i="1"/>
  <c r="I887" i="1"/>
  <c r="H887" i="1"/>
  <c r="P886" i="1"/>
  <c r="O886" i="1"/>
  <c r="N886" i="1"/>
  <c r="J886" i="1"/>
  <c r="Q886" i="1" s="1"/>
  <c r="P884" i="1"/>
  <c r="O884" i="1"/>
  <c r="N884" i="1"/>
  <c r="J884" i="1"/>
  <c r="Q884" i="1" s="1"/>
  <c r="Q883" i="1"/>
  <c r="P883" i="1"/>
  <c r="O883" i="1"/>
  <c r="N883" i="1"/>
  <c r="P858" i="1"/>
  <c r="N858" i="1"/>
  <c r="J858" i="1"/>
  <c r="O858" i="1" s="1"/>
  <c r="O857" i="1"/>
  <c r="N857" i="1"/>
  <c r="J857" i="1"/>
  <c r="P856" i="1"/>
  <c r="N856" i="1"/>
  <c r="J856" i="1"/>
  <c r="O856" i="1" s="1"/>
  <c r="P855" i="1"/>
  <c r="N855" i="1"/>
  <c r="J855" i="1"/>
  <c r="J887" i="1" s="1"/>
  <c r="Q854" i="1"/>
  <c r="P854" i="1"/>
  <c r="N854" i="1"/>
  <c r="M828" i="1"/>
  <c r="L828" i="1"/>
  <c r="K828" i="1"/>
  <c r="J828" i="1"/>
  <c r="H828" i="1"/>
  <c r="O827" i="1"/>
  <c r="J827" i="1"/>
  <c r="Q827" i="1" s="1"/>
  <c r="I827" i="1"/>
  <c r="N827" i="1" s="1"/>
  <c r="O826" i="1"/>
  <c r="N826" i="1"/>
  <c r="P825" i="1"/>
  <c r="O825" i="1"/>
  <c r="N825" i="1"/>
  <c r="J825" i="1"/>
  <c r="Q825" i="1" s="1"/>
  <c r="M801" i="1"/>
  <c r="L801" i="1"/>
  <c r="K801" i="1"/>
  <c r="I801" i="1"/>
  <c r="H801" i="1"/>
  <c r="P800" i="1"/>
  <c r="O800" i="1"/>
  <c r="N800" i="1"/>
  <c r="J800" i="1"/>
  <c r="Q800" i="1" s="1"/>
  <c r="P799" i="1"/>
  <c r="O799" i="1"/>
  <c r="N799" i="1"/>
  <c r="J799" i="1"/>
  <c r="Q799" i="1" s="1"/>
  <c r="P798" i="1"/>
  <c r="O798" i="1"/>
  <c r="N798" i="1"/>
  <c r="J798" i="1"/>
  <c r="P797" i="1"/>
  <c r="N797" i="1"/>
  <c r="J797" i="1"/>
  <c r="O797" i="1" s="1"/>
  <c r="O796" i="1"/>
  <c r="N796" i="1"/>
  <c r="J796" i="1"/>
  <c r="J801" i="1" s="1"/>
  <c r="M770" i="1"/>
  <c r="L770" i="1"/>
  <c r="K770" i="1"/>
  <c r="I770" i="1"/>
  <c r="H770" i="1"/>
  <c r="J745" i="1"/>
  <c r="Q745" i="1" s="1"/>
  <c r="O744" i="1"/>
  <c r="N744" i="1"/>
  <c r="J744" i="1"/>
  <c r="P743" i="1"/>
  <c r="N743" i="1"/>
  <c r="J743" i="1"/>
  <c r="O743" i="1" s="1"/>
  <c r="P742" i="1"/>
  <c r="N742" i="1"/>
  <c r="J742" i="1"/>
  <c r="J770" i="1" s="1"/>
  <c r="M723" i="1"/>
  <c r="L723" i="1"/>
  <c r="K723" i="1"/>
  <c r="I723" i="1"/>
  <c r="H723" i="1"/>
  <c r="P722" i="1"/>
  <c r="N722" i="1"/>
  <c r="J722" i="1"/>
  <c r="O722" i="1" s="1"/>
  <c r="P721" i="1"/>
  <c r="N721" i="1"/>
  <c r="J721" i="1"/>
  <c r="O721" i="1" s="1"/>
  <c r="P719" i="1"/>
  <c r="O719" i="1"/>
  <c r="N719" i="1"/>
  <c r="J719" i="1"/>
  <c r="Q719" i="1" s="1"/>
  <c r="P718" i="1"/>
  <c r="O718" i="1"/>
  <c r="N718" i="1"/>
  <c r="J718" i="1"/>
  <c r="Q718" i="1" s="1"/>
  <c r="O717" i="1"/>
  <c r="N717" i="1"/>
  <c r="J717" i="1"/>
  <c r="P698" i="1"/>
  <c r="O698" i="1"/>
  <c r="N698" i="1"/>
  <c r="J698" i="1"/>
  <c r="Q698" i="1" s="1"/>
  <c r="P697" i="1"/>
  <c r="N697" i="1"/>
  <c r="J697" i="1"/>
  <c r="O697" i="1" s="1"/>
  <c r="P696" i="1"/>
  <c r="N696" i="1"/>
  <c r="J696" i="1"/>
  <c r="O696" i="1" s="1"/>
  <c r="P695" i="1"/>
  <c r="O695" i="1"/>
  <c r="N695" i="1"/>
  <c r="J695" i="1"/>
  <c r="Q695" i="1" s="1"/>
  <c r="P694" i="1"/>
  <c r="O694" i="1"/>
  <c r="N694" i="1"/>
  <c r="J694" i="1"/>
  <c r="Q694" i="1" s="1"/>
  <c r="P693" i="1"/>
  <c r="N693" i="1"/>
  <c r="J693" i="1"/>
  <c r="O693" i="1" s="1"/>
  <c r="P672" i="1"/>
  <c r="N672" i="1"/>
  <c r="J672" i="1"/>
  <c r="O672" i="1" s="1"/>
  <c r="Q671" i="1"/>
  <c r="P671" i="1"/>
  <c r="N671" i="1"/>
  <c r="P670" i="1"/>
  <c r="N670" i="1"/>
  <c r="J670" i="1"/>
  <c r="Q670" i="1" s="1"/>
  <c r="P669" i="1"/>
  <c r="N669" i="1"/>
  <c r="J669" i="1"/>
  <c r="O669" i="1" s="1"/>
  <c r="Q668" i="1"/>
  <c r="P668" i="1"/>
  <c r="N668" i="1"/>
  <c r="I647" i="1"/>
  <c r="H647" i="1"/>
  <c r="H1020" i="1" s="1"/>
  <c r="P646" i="1"/>
  <c r="N646" i="1"/>
  <c r="J646" i="1"/>
  <c r="O646" i="1" s="1"/>
  <c r="O644" i="1"/>
  <c r="N644" i="1"/>
  <c r="Q642" i="1"/>
  <c r="P642" i="1"/>
  <c r="O642" i="1"/>
  <c r="N642" i="1"/>
  <c r="Q616" i="1"/>
  <c r="P616" i="1"/>
  <c r="O616" i="1"/>
  <c r="N616" i="1"/>
  <c r="O613" i="1"/>
  <c r="N613" i="1"/>
  <c r="P588" i="1"/>
  <c r="N588" i="1"/>
  <c r="J588" i="1"/>
  <c r="O588" i="1" s="1"/>
  <c r="P587" i="1"/>
  <c r="O587" i="1"/>
  <c r="N587" i="1"/>
  <c r="J587" i="1"/>
  <c r="Q587" i="1" s="1"/>
  <c r="P586" i="1"/>
  <c r="O586" i="1"/>
  <c r="N586" i="1"/>
  <c r="J586" i="1"/>
  <c r="Q586" i="1" s="1"/>
  <c r="O585" i="1"/>
  <c r="N585" i="1"/>
  <c r="J585" i="1"/>
  <c r="Q559" i="1"/>
  <c r="P559" i="1"/>
  <c r="O559" i="1"/>
  <c r="N559" i="1"/>
  <c r="P558" i="1"/>
  <c r="O558" i="1"/>
  <c r="N558" i="1"/>
  <c r="J558" i="1"/>
  <c r="Q558" i="1" s="1"/>
  <c r="P557" i="1"/>
  <c r="N557" i="1"/>
  <c r="J557" i="1"/>
  <c r="O557" i="1" s="1"/>
  <c r="P556" i="1"/>
  <c r="N556" i="1"/>
  <c r="J556" i="1"/>
  <c r="O556" i="1" s="1"/>
  <c r="P531" i="1"/>
  <c r="O531" i="1"/>
  <c r="N531" i="1"/>
  <c r="J531" i="1"/>
  <c r="Q531" i="1" s="1"/>
  <c r="P528" i="1"/>
  <c r="O528" i="1"/>
  <c r="N528" i="1"/>
  <c r="J528" i="1"/>
  <c r="Q528" i="1" s="1"/>
  <c r="L497" i="1"/>
  <c r="K497" i="1"/>
  <c r="H497" i="1"/>
  <c r="G497" i="1"/>
  <c r="M496" i="1"/>
  <c r="I496" i="1"/>
  <c r="N496" i="1" s="1"/>
  <c r="L476" i="1"/>
  <c r="K476" i="1"/>
  <c r="H476" i="1"/>
  <c r="G476" i="1"/>
  <c r="M475" i="1"/>
  <c r="M472" i="1"/>
  <c r="I472" i="1"/>
  <c r="P472" i="1" s="1"/>
  <c r="M471" i="1"/>
  <c r="I471" i="1"/>
  <c r="P471" i="1" s="1"/>
  <c r="O470" i="1"/>
  <c r="M470" i="1"/>
  <c r="I470" i="1"/>
  <c r="P470" i="1" s="1"/>
  <c r="I451" i="1"/>
  <c r="H451" i="1"/>
  <c r="G451" i="1"/>
  <c r="I450" i="1"/>
  <c r="P448" i="1"/>
  <c r="O448" i="1"/>
  <c r="N448" i="1"/>
  <c r="M448" i="1"/>
  <c r="M419" i="1"/>
  <c r="N418" i="1"/>
  <c r="M418" i="1"/>
  <c r="N417" i="1"/>
  <c r="M417" i="1"/>
  <c r="P396" i="1"/>
  <c r="O396" i="1"/>
  <c r="N396" i="1"/>
  <c r="M396" i="1"/>
  <c r="P395" i="1"/>
  <c r="N395" i="1"/>
  <c r="M395" i="1"/>
  <c r="P394" i="1"/>
  <c r="N394" i="1"/>
  <c r="M394" i="1"/>
  <c r="P393" i="1"/>
  <c r="N393" i="1"/>
  <c r="M393" i="1"/>
  <c r="L368" i="1"/>
  <c r="K368" i="1"/>
  <c r="H368" i="1"/>
  <c r="G368" i="1"/>
  <c r="O367" i="1"/>
  <c r="N367" i="1"/>
  <c r="M367" i="1"/>
  <c r="I367" i="1"/>
  <c r="P367" i="1" s="1"/>
  <c r="O365" i="1"/>
  <c r="N365" i="1"/>
  <c r="M365" i="1"/>
  <c r="I365" i="1"/>
  <c r="P365" i="1" s="1"/>
  <c r="P364" i="1"/>
  <c r="O364" i="1"/>
  <c r="N364" i="1"/>
  <c r="M364" i="1"/>
  <c r="O339" i="1"/>
  <c r="M339" i="1"/>
  <c r="I339" i="1"/>
  <c r="N339" i="1" s="1"/>
  <c r="N338" i="1"/>
  <c r="M338" i="1"/>
  <c r="I338" i="1"/>
  <c r="O337" i="1"/>
  <c r="M337" i="1"/>
  <c r="I337" i="1"/>
  <c r="N337" i="1" s="1"/>
  <c r="O336" i="1"/>
  <c r="M336" i="1"/>
  <c r="I336" i="1"/>
  <c r="I368" i="1" s="1"/>
  <c r="P335" i="1"/>
  <c r="O335" i="1"/>
  <c r="M335" i="1"/>
  <c r="L309" i="1"/>
  <c r="K309" i="1"/>
  <c r="J309" i="1"/>
  <c r="H309" i="1"/>
  <c r="G309" i="1"/>
  <c r="O308" i="1"/>
  <c r="N308" i="1"/>
  <c r="M308" i="1"/>
  <c r="I308" i="1"/>
  <c r="P308" i="1" s="1"/>
  <c r="N307" i="1"/>
  <c r="M307" i="1"/>
  <c r="O306" i="1"/>
  <c r="N306" i="1"/>
  <c r="M306" i="1"/>
  <c r="I306" i="1"/>
  <c r="P306" i="1" s="1"/>
  <c r="L282" i="1"/>
  <c r="K282" i="1"/>
  <c r="J282" i="1"/>
  <c r="H282" i="1"/>
  <c r="G282" i="1"/>
  <c r="O281" i="1"/>
  <c r="M281" i="1"/>
  <c r="I281" i="1"/>
  <c r="N281" i="1" s="1"/>
  <c r="O280" i="1"/>
  <c r="N280" i="1"/>
  <c r="M280" i="1"/>
  <c r="I280" i="1"/>
  <c r="P280" i="1" s="1"/>
  <c r="O279" i="1"/>
  <c r="N279" i="1"/>
  <c r="M279" i="1"/>
  <c r="I279" i="1"/>
  <c r="O278" i="1"/>
  <c r="N278" i="1"/>
  <c r="M278" i="1"/>
  <c r="I278" i="1"/>
  <c r="P278" i="1" s="1"/>
  <c r="N277" i="1"/>
  <c r="M277" i="1"/>
  <c r="I277" i="1"/>
  <c r="I282" i="1" s="1"/>
  <c r="L251" i="1"/>
  <c r="K251" i="1"/>
  <c r="J251" i="1"/>
  <c r="H251" i="1"/>
  <c r="G251" i="1"/>
  <c r="I227" i="1"/>
  <c r="N227" i="1" s="1"/>
  <c r="N226" i="1"/>
  <c r="M226" i="1"/>
  <c r="O225" i="1"/>
  <c r="N225" i="1"/>
  <c r="M225" i="1"/>
  <c r="I225" i="1"/>
  <c r="P225" i="1" s="1"/>
  <c r="O224" i="1"/>
  <c r="M224" i="1"/>
  <c r="I224" i="1"/>
  <c r="I251" i="1" s="1"/>
  <c r="L205" i="1"/>
  <c r="K205" i="1"/>
  <c r="J205" i="1"/>
  <c r="G205" i="1"/>
  <c r="O204" i="1"/>
  <c r="N204" i="1"/>
  <c r="M204" i="1"/>
  <c r="I204" i="1"/>
  <c r="P204" i="1" s="1"/>
  <c r="N203" i="1"/>
  <c r="I203" i="1"/>
  <c r="P203" i="1" s="1"/>
  <c r="H203" i="1"/>
  <c r="M203" i="1" s="1"/>
  <c r="O201" i="1"/>
  <c r="M201" i="1"/>
  <c r="I201" i="1"/>
  <c r="N201" i="1" s="1"/>
  <c r="O200" i="1"/>
  <c r="N200" i="1"/>
  <c r="M200" i="1"/>
  <c r="I200" i="1"/>
  <c r="P200" i="1" s="1"/>
  <c r="M199" i="1"/>
  <c r="I199" i="1"/>
  <c r="N199" i="1" s="1"/>
  <c r="O180" i="1"/>
  <c r="N180" i="1"/>
  <c r="M180" i="1"/>
  <c r="I180" i="1"/>
  <c r="P180" i="1" s="1"/>
  <c r="O179" i="1"/>
  <c r="N179" i="1"/>
  <c r="M179" i="1"/>
  <c r="I179" i="1"/>
  <c r="P179" i="1" s="1"/>
  <c r="O178" i="1"/>
  <c r="M178" i="1"/>
  <c r="I178" i="1"/>
  <c r="N178" i="1" s="1"/>
  <c r="O177" i="1"/>
  <c r="M177" i="1"/>
  <c r="I177" i="1"/>
  <c r="N177" i="1" s="1"/>
  <c r="O176" i="1"/>
  <c r="N176" i="1"/>
  <c r="M176" i="1"/>
  <c r="I176" i="1"/>
  <c r="P176" i="1" s="1"/>
  <c r="O175" i="1"/>
  <c r="N175" i="1"/>
  <c r="M175" i="1"/>
  <c r="I175" i="1"/>
  <c r="P175" i="1" s="1"/>
  <c r="O155" i="1"/>
  <c r="M155" i="1"/>
  <c r="I155" i="1"/>
  <c r="N155" i="1" s="1"/>
  <c r="P154" i="1"/>
  <c r="O154" i="1"/>
  <c r="M154" i="1"/>
  <c r="P153" i="1"/>
  <c r="O153" i="1"/>
  <c r="M153" i="1"/>
  <c r="I153" i="1"/>
  <c r="O152" i="1"/>
  <c r="M152" i="1"/>
  <c r="I152" i="1"/>
  <c r="N152" i="1" s="1"/>
  <c r="P151" i="1"/>
  <c r="O151" i="1"/>
  <c r="M151" i="1"/>
  <c r="H130" i="1"/>
  <c r="G130" i="1"/>
  <c r="G500" i="1" s="1"/>
  <c r="P129" i="1"/>
  <c r="O129" i="1"/>
  <c r="N129" i="1"/>
  <c r="M129" i="1"/>
  <c r="N127" i="1"/>
  <c r="M127" i="1"/>
  <c r="P125" i="1"/>
  <c r="O125" i="1"/>
  <c r="N125" i="1"/>
  <c r="M125" i="1"/>
  <c r="P99" i="1"/>
  <c r="O99" i="1"/>
  <c r="N99" i="1"/>
  <c r="M99" i="1"/>
  <c r="N96" i="1"/>
  <c r="M96" i="1"/>
  <c r="O71" i="1"/>
  <c r="N71" i="1"/>
  <c r="M71" i="1"/>
  <c r="I71" i="1"/>
  <c r="P71" i="1" s="1"/>
  <c r="O70" i="1"/>
  <c r="N70" i="1"/>
  <c r="M70" i="1"/>
  <c r="I70" i="1"/>
  <c r="P70" i="1" s="1"/>
  <c r="O69" i="1"/>
  <c r="M69" i="1"/>
  <c r="I69" i="1"/>
  <c r="N69" i="1" s="1"/>
  <c r="N68" i="1"/>
  <c r="M68" i="1"/>
  <c r="I68" i="1"/>
  <c r="P42" i="1"/>
  <c r="O42" i="1"/>
  <c r="N42" i="1"/>
  <c r="M42" i="1"/>
  <c r="O41" i="1"/>
  <c r="M41" i="1"/>
  <c r="I41" i="1"/>
  <c r="N41" i="1" s="1"/>
  <c r="O40" i="1"/>
  <c r="M40" i="1"/>
  <c r="I40" i="1"/>
  <c r="P40" i="1" s="1"/>
  <c r="O39" i="1"/>
  <c r="N39" i="1"/>
  <c r="M39" i="1"/>
  <c r="I39" i="1"/>
  <c r="P39" i="1" s="1"/>
  <c r="O15" i="1"/>
  <c r="N15" i="1"/>
  <c r="M15" i="1"/>
  <c r="I15" i="1"/>
  <c r="P15" i="1" s="1"/>
  <c r="O12" i="1"/>
  <c r="M12" i="1"/>
  <c r="I12" i="1"/>
  <c r="N12" i="1" s="1"/>
  <c r="Q1052" i="1" l="1"/>
  <c r="Q1108" i="1"/>
  <c r="O1214" i="1"/>
  <c r="Q1216" i="1"/>
  <c r="O1218" i="1"/>
  <c r="O1243" i="1"/>
  <c r="O1264" i="1"/>
  <c r="Q1321" i="1"/>
  <c r="Q1376" i="1"/>
  <c r="O1049" i="1"/>
  <c r="O1079" i="1"/>
  <c r="O1107" i="1"/>
  <c r="J1168" i="1"/>
  <c r="J1541" i="1" s="1"/>
  <c r="Q1190" i="1"/>
  <c r="Q1193" i="1"/>
  <c r="Q1217" i="1"/>
  <c r="Q1242" i="1"/>
  <c r="J1244" i="1"/>
  <c r="Q1263" i="1"/>
  <c r="Q1377" i="1"/>
  <c r="Q1379" i="1"/>
  <c r="O1376" i="1"/>
  <c r="J1517" i="1"/>
  <c r="J1538" i="1"/>
  <c r="O1263" i="1"/>
  <c r="Q556" i="1"/>
  <c r="Q588" i="1"/>
  <c r="J647" i="1"/>
  <c r="Q669" i="1"/>
  <c r="Q672" i="1"/>
  <c r="Q696" i="1"/>
  <c r="Q721" i="1"/>
  <c r="J723" i="1"/>
  <c r="Q742" i="1"/>
  <c r="I828" i="1"/>
  <c r="I1020" i="1" s="1"/>
  <c r="Q855" i="1"/>
  <c r="Q557" i="1"/>
  <c r="Q646" i="1"/>
  <c r="Q693" i="1"/>
  <c r="Q697" i="1"/>
  <c r="Q722" i="1"/>
  <c r="Q743" i="1"/>
  <c r="Q797" i="1"/>
  <c r="P827" i="1"/>
  <c r="Q856" i="1"/>
  <c r="Q858" i="1"/>
  <c r="O742" i="1"/>
  <c r="O745" i="1"/>
  <c r="O855" i="1"/>
  <c r="O939" i="1"/>
  <c r="J996" i="1"/>
  <c r="J1017" i="1"/>
  <c r="P41" i="1"/>
  <c r="P69" i="1"/>
  <c r="P177" i="1"/>
  <c r="P201" i="1"/>
  <c r="N224" i="1"/>
  <c r="P227" i="1"/>
  <c r="P281" i="1"/>
  <c r="P336" i="1"/>
  <c r="P12" i="1"/>
  <c r="N40" i="1"/>
  <c r="I130" i="1"/>
  <c r="I500" i="1" s="1"/>
  <c r="P152" i="1"/>
  <c r="P155" i="1"/>
  <c r="P178" i="1"/>
  <c r="O203" i="1"/>
  <c r="H205" i="1"/>
  <c r="H500" i="1" s="1"/>
  <c r="I309" i="1"/>
  <c r="P337" i="1"/>
  <c r="P339" i="1"/>
  <c r="N470" i="1"/>
  <c r="N472" i="1"/>
  <c r="I205" i="1"/>
  <c r="P224" i="1"/>
  <c r="N336" i="1"/>
  <c r="I476" i="1"/>
  <c r="I497" i="1"/>
  <c r="J1020" i="1" l="1"/>
  <c r="I144" i="3" l="1"/>
  <c r="H144" i="3"/>
  <c r="P143" i="3"/>
  <c r="N143" i="3"/>
  <c r="J143" i="3"/>
  <c r="O143" i="3" s="1"/>
  <c r="O142" i="3"/>
  <c r="N142" i="3"/>
  <c r="P137" i="3"/>
  <c r="N137" i="3"/>
  <c r="J137" i="3"/>
  <c r="Q137" i="3" s="1"/>
  <c r="P136" i="3"/>
  <c r="N136" i="3"/>
  <c r="J136" i="3"/>
  <c r="O136" i="3" s="1"/>
  <c r="P132" i="3"/>
  <c r="N132" i="3"/>
  <c r="J132" i="3"/>
  <c r="O132" i="3" s="1"/>
  <c r="P131" i="3"/>
  <c r="N131" i="3"/>
  <c r="J131" i="3"/>
  <c r="Q131" i="3" s="1"/>
  <c r="P125" i="3"/>
  <c r="N125" i="3"/>
  <c r="J125" i="3"/>
  <c r="Q125" i="3" s="1"/>
  <c r="P124" i="3"/>
  <c r="N124" i="3"/>
  <c r="J124" i="3"/>
  <c r="J144" i="3" s="1"/>
  <c r="H89" i="3"/>
  <c r="J88" i="3"/>
  <c r="O88" i="3" s="1"/>
  <c r="I88" i="3"/>
  <c r="I89" i="3" s="1"/>
  <c r="O87" i="3"/>
  <c r="N87" i="3"/>
  <c r="P82" i="3"/>
  <c r="N82" i="3"/>
  <c r="J82" i="3"/>
  <c r="O82" i="3" s="1"/>
  <c r="P81" i="3"/>
  <c r="O81" i="3"/>
  <c r="N81" i="3"/>
  <c r="J81" i="3"/>
  <c r="Q81" i="3" s="1"/>
  <c r="P77" i="3"/>
  <c r="N77" i="3"/>
  <c r="J77" i="3"/>
  <c r="Q77" i="3" s="1"/>
  <c r="P76" i="3"/>
  <c r="N76" i="3"/>
  <c r="J76" i="3"/>
  <c r="Q76" i="3" s="1"/>
  <c r="P70" i="3"/>
  <c r="N70" i="3"/>
  <c r="J70" i="3"/>
  <c r="O70" i="3" s="1"/>
  <c r="P69" i="3"/>
  <c r="O69" i="3"/>
  <c r="N69" i="3"/>
  <c r="J69" i="3"/>
  <c r="J89" i="3" s="1"/>
  <c r="I35" i="3"/>
  <c r="H35" i="3"/>
  <c r="O33" i="3"/>
  <c r="N33" i="3"/>
  <c r="P28" i="3"/>
  <c r="N28" i="3"/>
  <c r="J28" i="3"/>
  <c r="Q28" i="3" s="1"/>
  <c r="P27" i="3"/>
  <c r="N27" i="3"/>
  <c r="J27" i="3"/>
  <c r="O27" i="3" s="1"/>
  <c r="P23" i="3"/>
  <c r="O23" i="3"/>
  <c r="N23" i="3"/>
  <c r="J23" i="3"/>
  <c r="Q23" i="3" s="1"/>
  <c r="P22" i="3"/>
  <c r="O22" i="3"/>
  <c r="N22" i="3"/>
  <c r="J22" i="3"/>
  <c r="Q22" i="3" s="1"/>
  <c r="P16" i="3"/>
  <c r="N16" i="3"/>
  <c r="J16" i="3"/>
  <c r="Q16" i="3" s="1"/>
  <c r="P15" i="3"/>
  <c r="N15" i="3"/>
  <c r="J15" i="3"/>
  <c r="J35" i="3" s="1"/>
  <c r="O125" i="3" l="1"/>
  <c r="Q132" i="3"/>
  <c r="O137" i="3"/>
  <c r="Q124" i="3"/>
  <c r="O131" i="3"/>
  <c r="Q136" i="3"/>
  <c r="O124" i="3"/>
  <c r="Q69" i="3"/>
  <c r="O76" i="3"/>
  <c r="P88" i="3"/>
  <c r="Q70" i="3"/>
  <c r="O77" i="3"/>
  <c r="Q82" i="3"/>
  <c r="N88" i="3"/>
  <c r="O16" i="3"/>
  <c r="O28" i="3"/>
  <c r="Q15" i="3"/>
  <c r="Q27" i="3"/>
  <c r="O15" i="3"/>
</calcChain>
</file>

<file path=xl/sharedStrings.xml><?xml version="1.0" encoding="utf-8"?>
<sst xmlns="http://schemas.openxmlformats.org/spreadsheetml/2006/main" count="4960" uniqueCount="438">
  <si>
    <t>PROGRAMA DE GOBIERNO:</t>
  </si>
  <si>
    <t>8. PROGRAMAS CONVENIDOS- RAMO 23 (RECURSOS 2015)</t>
  </si>
  <si>
    <t>SUB-PROGRAMA:</t>
  </si>
  <si>
    <t>ZONAS PRIORITARIAS</t>
  </si>
  <si>
    <t xml:space="preserve">MES QUE  INFORMA: </t>
  </si>
  <si>
    <t>ENERO</t>
  </si>
  <si>
    <t xml:space="preserve">NÚMERO
DE OBRA  </t>
  </si>
  <si>
    <t>P   R   O   Y   E   C   T   O</t>
  </si>
  <si>
    <t xml:space="preserve">LOCALIDAD </t>
  </si>
  <si>
    <t>COORDENADAS
GEOLOCALIZACIÓN</t>
  </si>
  <si>
    <t xml:space="preserve">METAS APROBADAS   </t>
  </si>
  <si>
    <t xml:space="preserve">PRESUPUESTO APROBADO
(TECHO FINANCIERO) </t>
  </si>
  <si>
    <t>INVERSIÓN  EJERCIDA</t>
  </si>
  <si>
    <t>AVANCE FINANCIERO</t>
  </si>
  <si>
    <t>AVANCE FISICO</t>
  </si>
  <si>
    <t>MODALIDAD  DE EJECUCIÓN</t>
  </si>
  <si>
    <t xml:space="preserve">NÚMERO
(clave) </t>
  </si>
  <si>
    <t xml:space="preserve"> NOMBRE  </t>
  </si>
  <si>
    <t>RECURSOS PÚBLICOS</t>
  </si>
  <si>
    <t xml:space="preserve">APORTACIÓN DE BENEFICIARIOS </t>
  </si>
  <si>
    <t>%</t>
  </si>
  <si>
    <t>MENSUAL</t>
  </si>
  <si>
    <t xml:space="preserve">ACUMULADO </t>
  </si>
  <si>
    <t xml:space="preserve">PROYECTO
(CLAVE) </t>
  </si>
  <si>
    <t xml:space="preserve">MENSUAL </t>
  </si>
  <si>
    <t>ACUMULADO</t>
  </si>
  <si>
    <t xml:space="preserve">MENSUAL
</t>
  </si>
  <si>
    <t xml:space="preserve">POR ADMON. DIRECTA </t>
  </si>
  <si>
    <t xml:space="preserve">POR CONTRATO </t>
  </si>
  <si>
    <t xml:space="preserve">REHABILITACIÓN DE CENTRO DE APRENDIZAJE EN LA COMUNIDAD DE EL RUCIO </t>
  </si>
  <si>
    <t>EL RUCIO</t>
  </si>
  <si>
    <t>Lat.  23°24'24.31"      Long. 102°4'53.35"</t>
  </si>
  <si>
    <t>1 CENTRO</t>
  </si>
  <si>
    <t>0</t>
  </si>
  <si>
    <t>X</t>
  </si>
  <si>
    <t>159951027-02</t>
  </si>
  <si>
    <t>CONSTRUCCIÓN DE 1,312 M2 DE TECHO DE LAMINA DE FIBROCEMENTO ONDULADA ENTRE 5X8 ONDAS CON PIGMENTO EN LAS COMUNIDADES DE: LOS AMARILLOS, EL PARDILLO Y CHUPADEROS (ZONA 02) DENTRO DEL PROGRAMA PARA EL DESARROLLO DE ZONAS PRIORITARIAS A TRAVEZ DEL PROYECTO DENOMINADO "TECHO DE LÁMINA DE FIBROCEMENTO"</t>
  </si>
  <si>
    <t>LOS AMARILLOS, EL PARDILLO Y CHUPADEROS (ZONA 02)</t>
  </si>
  <si>
    <t>N/A</t>
  </si>
  <si>
    <t xml:space="preserve"> 1,312 M2 </t>
  </si>
  <si>
    <t>159951027-05</t>
  </si>
  <si>
    <t>CONSTRUCCIÓN DE 3,520 M2 DE TECHO DE LAMINA DE FIBROCEMENTO ONDULADA ENTRE 5X8 ONDAS CON PIGMENTO EN LAS COMUNIDADES DE: LA PRIETA, SARTENEJA, ALDEA DE CODORNICES, PUERTO DE SIGALA, EFIGENIA, PUERTO MADERO, EL RUCIO, CAÑAS Y CERVANTES (ZONA 05) DENTRO DEL PROGRAMA PARA EL DESARROLLO DE ZONAS PRIORITARIAS A TRAVEZ DEL PROYECTO DENOMINADO "TECHO DE LÁMINA DE FIBROCEMENTO"</t>
  </si>
  <si>
    <t>LA PRIETA, SARTENEJA, ALDEA DE CODORNICES, PUERTO DE SIGALA, EFIGENIA, PUERTO MADERO, EL RUCIO, CAÑAS Y CERVANTES (ZONA 05)</t>
  </si>
  <si>
    <t>3,520 M2</t>
  </si>
  <si>
    <t>159951027-03</t>
  </si>
  <si>
    <t>CONSTRUCCIÓN DE 1,600 M2 DE TECHO DE LAMINA DE FIBROCEMENTO ONDULADA ENTRE 5X8 ONDAS CON PIGMENTO EN LA CABECERA MUNICIPAL DE VILLA DE COS,  DENTRO DEL PROGRAMA PARA EL DESARROLLO DE ZONAS PRIORITARIAS A TRAVES DEL PROYECTO DENOMINADO "TECHO DE LÁMINA DE FIBROCEMENTO"</t>
  </si>
  <si>
    <t>CABECERA MUNICIPAL DE VILLA DE COS</t>
  </si>
  <si>
    <t>Long.    102°21'06''       Lat.      23°17'30''</t>
  </si>
  <si>
    <t xml:space="preserve"> 1,600 M2 </t>
  </si>
  <si>
    <t>159951027-04</t>
  </si>
  <si>
    <t>CONSTRUCCIÓN DE 1440 M2 DE TECHO DE LÁMINA DE FIBROCEMENTO ONDULADA DE ENTRE 5X8 ONDAS CON PIGMENTO EN LAS COMUNIDADES DE BAÑON Y SAN RAMON DENTRO DE EL PROGRAMA DE PDZP A TRAVES DEL PROYECTO DENOMINADO "TECHO DE LÁMINA DE FIBROCEMENTO"</t>
  </si>
  <si>
    <t xml:space="preserve"> BAÑON Y SAN RAMON</t>
  </si>
  <si>
    <t>Lat.   23°10'54,83''    Long. 102°28'29.6''                                Long.        102°25'43''      Lat.      23°09'04''</t>
  </si>
  <si>
    <t>1440 M2</t>
  </si>
  <si>
    <t>159951027-06</t>
  </si>
  <si>
    <t xml:space="preserve"> CONSTRUCCIÓN DE 3,840M2 DE TECHO DE LAMINA DE FIBROCEMENTO ONDULADA ENTRE 5X8 ONDAS CON PIGMENTO EN LAS COMUNIDADES DE: CHARCO BLANCO, GUADALUPE DE LAS CORRIENTES, ESTACIÓN LA COLORADA, NORIA DE LUIS, BENITO JUAREZ, MANGANITA, EMILIANO ZAPATA, LA ABUNDANCIA Y FELIPE CARRILLO PUERTO,  DENTRO DEL PROGRAMA PARA EL DESARROLLO DE ZONAS PRIORITARIAS A TRAVES DEL PROYECTO DENOMINADO "TECHO DE LÁMINA DE FIBROCEMENTO"</t>
  </si>
  <si>
    <t>CHARCO BLANCO, GUADALUPE DE LAS CORRIENTES, ESTACIÓN LA COLORADA, NORIA DE LUIS, BENITO JUAREZ, MANGANITA, EMILIANO ZAPATA, LA ABUNDANCIA Y FELIPE CARRILLO PUERTO</t>
  </si>
  <si>
    <t xml:space="preserve"> 3,840 M2</t>
  </si>
  <si>
    <t>159951027-01</t>
  </si>
  <si>
    <t>CONSTRUCCIÓN DE 1,280 M2 DE TECHO DE LAMINA DE FIBROCEMENTO ONDULADA ENTRE 5X8 ONDAS CON PIGMENTO EN LAS COMUNIDAD DE CHAPARROSA (ZONA 01) DENTRO DEL PROGRAMA PARA EL DESARROLLO DE ZONAS PRIORITARIAS A TRAVEZ DEL PROYECTO DENOMINADO "TECHO DE LÁMINA DE FIBROCEMENTO"</t>
  </si>
  <si>
    <t>CHAPARROSA (ZONA 01)</t>
  </si>
  <si>
    <t>Long.     102°28'22.51''    Lat.        23°10'48.28''</t>
  </si>
  <si>
    <t xml:space="preserve"> 1,280 M2</t>
  </si>
  <si>
    <t>159951027-07</t>
  </si>
  <si>
    <t>ECONOMÍAS (CONSTRUCCION DE DOS TECHOS DE LÁMINA DE FIBROCEMENTO EN LA CABECERA MUNICIPAL DE VILLA DE COS)</t>
  </si>
  <si>
    <t>CABECERA MUNICIPAL</t>
  </si>
  <si>
    <t>Long.     102°21'00.07''    Lat.        23°17'39.00''</t>
  </si>
  <si>
    <t>53 M2</t>
  </si>
  <si>
    <t xml:space="preserve">TOTALES:  </t>
  </si>
  <si>
    <t>FEBRERO</t>
  </si>
  <si>
    <t>MARZO</t>
  </si>
  <si>
    <t xml:space="preserve">FONDO III  2015 </t>
  </si>
  <si>
    <t xml:space="preserve">401-AGUA POTABLE   </t>
  </si>
  <si>
    <t xml:space="preserve">PRESUPUESTO APROBADO
(TECHO FINANCIERO) </t>
  </si>
  <si>
    <t>PERFORACION DE POZO PARA AGUA POTABLE #3 DE LA CABECERA MUNICIPAL DE VILLA DE COS</t>
  </si>
  <si>
    <t>VILLA DE COS</t>
  </si>
  <si>
    <t>Lat. 26°16'10.41''      Long. 102°20'22.63''</t>
  </si>
  <si>
    <t>1 POZO</t>
  </si>
  <si>
    <t>REPARACION DE BOMBA, ADQUISICION DE TUBERIAS Y MANIOBRAS PARA POZO DE AGUA POTABLE EN LA LOC. DE EMILIANO ZAPATA.</t>
  </si>
  <si>
    <t>EMILIANO ZAPATA</t>
  </si>
  <si>
    <t>Long. 102°09'36.46''      Lat. 23°34'35.18''</t>
  </si>
  <si>
    <t>MANTENIMIENTO Y AMPLIACIÓN DE RED DE AGUA POTABLE EN CALLE MARIPOSAS, MORELOS Y SALIDA AL CHARCO DE LA CABECERA MUNICIPAL DE VILLA DE COS</t>
  </si>
  <si>
    <t>Lat. 23°17'34.29''N      Long. 102°21'21.66''O</t>
  </si>
  <si>
    <t>1,015 ML</t>
  </si>
  <si>
    <t>PERFORACION DE POZO PARA AGUA POTABLE EN LA COMUNIDAD DE CAMPECHANA</t>
  </si>
  <si>
    <t>CAMPECHANA</t>
  </si>
  <si>
    <t>Lat.            23°39'01.55''               Long.      102°05'56.14''</t>
  </si>
  <si>
    <t>FONDO III  2015</t>
  </si>
  <si>
    <t xml:space="preserve"> CONSTRUCCIÓN DE UNA SUB-ESTACIÓN DE 30 KV, PARA EL POZO DE AGUA POTABLE EN LA COMUNIDAD DE NORIA DE LUIS</t>
  </si>
  <si>
    <t>NORIA DE LUIS</t>
  </si>
  <si>
    <t>Lat. 23°48'14.26''       Long. 102°31'06.70''</t>
  </si>
  <si>
    <t xml:space="preserve">1 SUBESTACIÓN </t>
  </si>
  <si>
    <t>PERFORACION DE POZO PARA AGUA POTABLE EN LA COMUNIDAD DE LOS ANGELES</t>
  </si>
  <si>
    <t>LOS ANGELES</t>
  </si>
  <si>
    <t>Lat. 23°56'41.41''       Long. 102°31'05.36''</t>
  </si>
  <si>
    <t>ADQUISICIÓN DE BOMBA SUMERGIBLE PARA EL POZO DE AGUA POTABLE EN LA COMUNIDAD DE LA MANCHA</t>
  </si>
  <si>
    <t>LA MANCHA</t>
  </si>
  <si>
    <t>Long. 101°47'17''     Lat.               23°35'52''</t>
  </si>
  <si>
    <t>1 BOMBA</t>
  </si>
  <si>
    <t>REHABILITACIÓN DE LA RED DE AGUA POTABLE EN CALLE FCO. I MADERO EN LA LOCALIDAD DE BAÑON</t>
  </si>
  <si>
    <t>BAÑON</t>
  </si>
  <si>
    <t>Long. 101°21'19.9''     Lat.               23°17'42.07''</t>
  </si>
  <si>
    <t>70 ML</t>
  </si>
  <si>
    <t>REHABILITACION DE POZO PARA AGUA POTABLE EN LA COMUNIDAD DE MANGANITA</t>
  </si>
  <si>
    <t>MANGANITA</t>
  </si>
  <si>
    <t>Long. 102°20'11''.80     Lat.               23°41'28''.10</t>
  </si>
  <si>
    <t xml:space="preserve">AMPLIACIÓN DE RED DE AGUA POTABLE EN 13 VIVIENDAS EN CALLE GOLONDRINAS, GAVIOTA Y CALLEJON LAUREL </t>
  </si>
  <si>
    <t>Long. 102°04'39.25"     Lat.               23°24'22.20"</t>
  </si>
  <si>
    <t>397 M</t>
  </si>
  <si>
    <t xml:space="preserve"> AMPLIACIÓN DE RED DE AGUA POTABLE EMILIANO ZAPATA, CALLE FRANCISCO I. MADERO, CALLEJON SIN NOMBRE Y PROLONGACIÓN EMILIANO ZAPATA </t>
  </si>
  <si>
    <t>LA PRIETA</t>
  </si>
  <si>
    <t>Long. 102°08'23.00"     Lat.               23°22'04.00"</t>
  </si>
  <si>
    <t xml:space="preserve">750 ML </t>
  </si>
  <si>
    <t>PERFORACION DE POZO PARA AGUA POTABLE</t>
  </si>
  <si>
    <t>Long. 102°25'40.81"     Lat.               23°08'20.65"</t>
  </si>
  <si>
    <t xml:space="preserve"> REHABILITACIÓN DE POZO PARA AGUA POTABLE</t>
  </si>
  <si>
    <t>COLONIA GREEVER</t>
  </si>
  <si>
    <t>Long. 102°20'06.25"     Lat.               23°53'24.05"</t>
  </si>
  <si>
    <t>REHABILITACIÓN DE POZO PARA AGUA POTABLE</t>
  </si>
  <si>
    <t>NUEVA PASTORIA</t>
  </si>
  <si>
    <t>Long. 101°58'15.86"     Lat.               23°34'08.06"</t>
  </si>
  <si>
    <t>REHABILITACIÓN DE POZO #3 PARA AGUA POTABLE EN LA CABECERA MUNICIPAL</t>
  </si>
  <si>
    <t>Long. 102°20'22.63"     Lat.               23°16'10.41"</t>
  </si>
  <si>
    <t xml:space="preserve">EQUIPAMIENTO DE POZO PARA AGUA POTABLE CON SISTEMA DE BOMBEO SOLAR </t>
  </si>
  <si>
    <t>PUERTO DE SIGALA</t>
  </si>
  <si>
    <t>Lat. 23°48'25.7" Long.  101°35'14.3"</t>
  </si>
  <si>
    <t>1 EQUIPO</t>
  </si>
  <si>
    <t>EQUIPAMIENTO DE POZO PARA AGUA POTABLE</t>
  </si>
  <si>
    <t>Lat. 23°24'24.8" Long. 102°04'30.2"</t>
  </si>
  <si>
    <t>1 PIEZA</t>
  </si>
  <si>
    <t xml:space="preserve">EQUIPAMIENTO DE POZO PARA AGUA POTABLE </t>
  </si>
  <si>
    <t>FLORES MAGON</t>
  </si>
  <si>
    <t>Lat.       23°41'36''       Long.       102°14'31''</t>
  </si>
  <si>
    <t>EQUIPAMIENTO DE POZO Y LINEA DE POZO DE AGUA POTABLE</t>
  </si>
  <si>
    <t>ADQUISICION DE TRANSFORMADOR PARA POZO DE AGUA POTABLE</t>
  </si>
  <si>
    <t>SIERRA VIEJA</t>
  </si>
  <si>
    <t>Long.      102°07'56''      Lat.     23°29'43''</t>
  </si>
  <si>
    <t>PERFORACION DE POZO PARA AGUA POTABLE (REMANENTE 2015)</t>
  </si>
  <si>
    <t xml:space="preserve">SUBTOTAL:  </t>
  </si>
  <si>
    <t xml:space="preserve"> </t>
  </si>
  <si>
    <t>402- DRENAJES Y LETRINAS</t>
  </si>
  <si>
    <t xml:space="preserve">AMPLIACIÓN DE 310 M.L. DE RED DE DRENAJE EN LA CALLE RAMÓN LOPEZ VELARDE DE LA LOCALIDAD DE EL RUCIO </t>
  </si>
  <si>
    <t>Lat. 23°09'36.29''N      Long. 102°19'40.47''O</t>
  </si>
  <si>
    <t>310 M.L.</t>
  </si>
  <si>
    <t>AMPLIACIÓN DE RED DE DRENAJE EN CALLE COLIMA DE LA CABECERA MUNICIPAL</t>
  </si>
  <si>
    <t>Lat. 23°16'54.55''N      Long. 102°20'40.66''O</t>
  </si>
  <si>
    <t>226 ML</t>
  </si>
  <si>
    <t>AMPLIACIÓN DE RED DE DRENAJE E INSTALACIÓN DE BIODIGESTOR EN LA COMUNIDAD DE GUADALUPE DE LAS CORRIENTES</t>
  </si>
  <si>
    <t>GUADALUPE DE LAS CORRIENTES</t>
  </si>
  <si>
    <t>Lat. 102°30'24.4''    Long. 23°41'52.87''</t>
  </si>
  <si>
    <t>50 ML</t>
  </si>
  <si>
    <t xml:space="preserve">REHABILITACIÓN DE RED DE DRENAJE EN CALLE FRANCISCO I. MADERO DE LA COMUNIDAD DE BAÑON </t>
  </si>
  <si>
    <t>Lat. 102°28'24.56''    Long. 23°10'52.57''</t>
  </si>
  <si>
    <t>60 ML</t>
  </si>
  <si>
    <t>REHABILITACIÓN DE DRENAJE EN CALLE FRANCISCO VILLA ESQUINA EMILIANO ZAPATA EN LA COMUNIDAD DE BAÑON</t>
  </si>
  <si>
    <t>Lat. 102°28'36.62''    Long. 23°10'50.55''</t>
  </si>
  <si>
    <t>211.5 ML</t>
  </si>
  <si>
    <t>AMPLIACIÓN DE RED DE DRENAJE EN CALLE EMILIANO ZAPATA EN LA COMUNIDAD DE CHUPADEROS</t>
  </si>
  <si>
    <t>CHUPADEROS</t>
  </si>
  <si>
    <t>Lat. 102°19'47.20''    Long. 23°09´29.73''</t>
  </si>
  <si>
    <t>97 ML</t>
  </si>
  <si>
    <t>CONSTRUCCIÓN DE CIRCUITO INTEGRAL PARA EL PRETRATAMIENTO DE AGUAS RESIDUALES EN LA LOC. DE ESTANCIA LA COLORADA</t>
  </si>
  <si>
    <t xml:space="preserve"> ESTANCIA LA COLORADA</t>
  </si>
  <si>
    <t>Lat. 102°23'33.10''    Long. 23°47´35.94''</t>
  </si>
  <si>
    <t>1 OBRA</t>
  </si>
  <si>
    <t xml:space="preserve">AMPLIACIÓN DE 378 ML DE RED DE DRENAJE EN CALLES FLORES MAGON, 4 DE JULIO Y FRANCISCO VILLA </t>
  </si>
  <si>
    <t>Lat.         102°05'1.93''             Long.              23°24'16.91''</t>
  </si>
  <si>
    <t>378 ML</t>
  </si>
  <si>
    <t>AMPLIACIÓN DE RED DE DRENAJE EN CALLE MARGARITAS</t>
  </si>
  <si>
    <t>Lat.         102°28'26.72''             Long.              23°10'30.50''</t>
  </si>
  <si>
    <t>200 ML</t>
  </si>
  <si>
    <t xml:space="preserve">AMPLIACION DE RED DE DRENAJE EN CALLE SIN NOMBRE </t>
  </si>
  <si>
    <t>CHAPARROSA</t>
  </si>
  <si>
    <t>Lat.         102°16'32''             Long.              23°05'04''</t>
  </si>
  <si>
    <t>412 ML</t>
  </si>
  <si>
    <t xml:space="preserve"> CONSTRUCCIÓN DE BIODIGESTOR Y 1RA. ETAPA DE RED DE DRENAJE </t>
  </si>
  <si>
    <t xml:space="preserve"> POZO HONDO</t>
  </si>
  <si>
    <t>Long.  102°22'10''       Lat.      23°30'57''</t>
  </si>
  <si>
    <t xml:space="preserve">AMPLIACIÓN Y REHABILITACIÓN DE RED DE DRENAJE EN CALLE LOMAS </t>
  </si>
  <si>
    <t xml:space="preserve"> CHAPARROSA </t>
  </si>
  <si>
    <t>359 ML</t>
  </si>
  <si>
    <t xml:space="preserve">AMPLIACIÓN DE RED DE ALCANTARILLADO EN 7 VIVIENDAS EN CALLE MORELOS </t>
  </si>
  <si>
    <t>Lat.         102°28'30.87''             Long.              23°10'32.83''</t>
  </si>
  <si>
    <t>147 ML</t>
  </si>
  <si>
    <t xml:space="preserve"> CONSTRUCCIÓN DE CIRCUITO INTEGRAL </t>
  </si>
  <si>
    <t>100 M2</t>
  </si>
  <si>
    <t xml:space="preserve">CONSTRUCCIÓN DE 20 DESCARGAS DOMICILIARIAS </t>
  </si>
  <si>
    <t>PRIMERO DE MAYO</t>
  </si>
  <si>
    <t>Lat. 23°48'16.7" Long.  101°42'21.2"</t>
  </si>
  <si>
    <t>20 DESCARAGAS (175 ML)</t>
  </si>
  <si>
    <t xml:space="preserve">REHABILITACIÓN DE DRENAJE EN CALLE DE LA PAZ Y CALLEJON DE LA PAZ </t>
  </si>
  <si>
    <t>Lat. 23°10'47.9" Long.  102°28'27.2"</t>
  </si>
  <si>
    <t>127.4 M</t>
  </si>
  <si>
    <t xml:space="preserve"> AMPLIACIÓN DE RED DE DRENAJE EN CALLE PEDREGAL Y CONSTRUCCIÓN DE 8 DESCARGAS EN CALLE ZARAGOZA</t>
  </si>
  <si>
    <t xml:space="preserve"> SAN ANTONIO DE LA ROSA</t>
  </si>
  <si>
    <t>Long.  102°30'20''       Lat.      23°52'56''</t>
  </si>
  <si>
    <t>140 ML</t>
  </si>
  <si>
    <t>404- URBANIZACION MUNICIPAL</t>
  </si>
  <si>
    <t>PAVIMENTACIÓN EN CALLE VICENTE SUAREZ</t>
  </si>
  <si>
    <t>Lat.         102°20'42.26''             Long.              23°17'03.05''</t>
  </si>
  <si>
    <t>1411 ML</t>
  </si>
  <si>
    <t xml:space="preserve">PAVIMENTACIÓN A BASE DE CONCRETO HIDRAULICO EN CALLE NEGRETE </t>
  </si>
  <si>
    <t>1117 M2</t>
  </si>
  <si>
    <t>PAVIMENTACIÓN A BASE DE CONCRETO HIDRAULICO EN CALLE LIRIOS</t>
  </si>
  <si>
    <t>267 M2</t>
  </si>
  <si>
    <t>PAVIMENTACIÓN A BASE DE CONCRETO HIDRAULICO EN CALLE BENITO JUAREZ</t>
  </si>
  <si>
    <t>193.12 M2</t>
  </si>
  <si>
    <t xml:space="preserve">BANQUETAS Y GUARNICIONES EN SALIDA A CHARCO BLANCO </t>
  </si>
  <si>
    <t>90 M</t>
  </si>
  <si>
    <t>BANQUETAS Y GUARNICIONES EN CALLE NEGRETE</t>
  </si>
  <si>
    <t>65 M</t>
  </si>
  <si>
    <t>404- URBANIZACIÓN MUNICIPAL</t>
  </si>
  <si>
    <t xml:space="preserve"> APORTACIÓN MUNICIPAL PARA LA OBRA: PAVIMENTACIÓN A BASE DE CONCRETO HIDRAULICO EN CALLE CERVANTES CORONA DE LA COMUNIDAD DE ESTACIÓN LA COLORADA, VILLA DE COS, ZAC. DENTRO DEL PROGRAMA 3X1 PARA MIGRANTES EJERCICIO FISCAL 2015</t>
  </si>
  <si>
    <t>ESTACIÓN LA COLORADA</t>
  </si>
  <si>
    <t xml:space="preserve">APORTACIÓN MUNICIPAL PARA LA OBRA: CONSTRUCCIÓN DE ALBUERGUE PARA ADULTOS MAYORES EN LA CABECERA MUNICIPAL DE VILLA DE COS, ZAC. DENTRO DEL PROGRAMA 3X1 PARA MIGRANTES </t>
  </si>
  <si>
    <t>FONDO III   2015</t>
  </si>
  <si>
    <t>405- ELECTRIFICACIÓN RURAL Y DE COLONIAS POBRES</t>
  </si>
  <si>
    <t xml:space="preserve">NÚMERO
DE OBRA </t>
  </si>
  <si>
    <t xml:space="preserve">LOCALIDAD  </t>
  </si>
  <si>
    <t xml:space="preserve">COORDENADAS
GEOLOCALIZACIÓN
</t>
  </si>
  <si>
    <t>PROYECTO
(CLAVE)</t>
  </si>
  <si>
    <t>INSTALACIÓN DE 3 POSTES DE CONCRETO EN LA COMUNIDAD DE NUEVA PASTORIA</t>
  </si>
  <si>
    <t>Lat. 101°90'83.57''    Long. 23°58'86.58''</t>
  </si>
  <si>
    <t>3 POSTES</t>
  </si>
  <si>
    <t xml:space="preserve">AMPLIACIÓN DE RED ELECTRICA EN LA COMUNIDAD DE TIERRA Y LIBERTAD </t>
  </si>
  <si>
    <t>TIERRA Y LIBERTAD</t>
  </si>
  <si>
    <t>Lat. 102°23'20.00''    Long. 23°27'13.00''</t>
  </si>
  <si>
    <t>15 POSTES</t>
  </si>
  <si>
    <t xml:space="preserve"> AMPLIACIÓN DE RED ELECTRICA EN CALLE URSULO A. GARCIA EN LA LOCALIDAD DE CHARCO BLANCO</t>
  </si>
  <si>
    <t xml:space="preserve">CHARCO BLANCO </t>
  </si>
  <si>
    <t>Lat. 102°28'20.00''    Long. 23°17'50.00''</t>
  </si>
  <si>
    <t>8 POSTES</t>
  </si>
  <si>
    <t>AMPLIACIÓN DE RED ELECTRICA EN LA CALLE S/N COL. FCO. VILLA EN LA COMUNIDAD DE GUADALUPE DE LAS CORRIENTES</t>
  </si>
  <si>
    <t>Lat. 102°30'18.59''    Long. 23°41'51.45''</t>
  </si>
  <si>
    <t>11 POSTES</t>
  </si>
  <si>
    <t>AMPLIACIÓN DE RED ELECTRICA EN LA CALLE NAYARIT DE LA CABECERA MUNICIPAL</t>
  </si>
  <si>
    <t xml:space="preserve">CABECERA MUNICIPAL </t>
  </si>
  <si>
    <t>12 POSTES</t>
  </si>
  <si>
    <t>406- INFRAESTRUCTURA BÁSICA DE SALUD</t>
  </si>
  <si>
    <t>CONSTRUCCIÓN DE CASA DE SALUD EN LA COMUNIDAD DE CHARQUILLOS</t>
  </si>
  <si>
    <t>CHARQUILLOS</t>
  </si>
  <si>
    <t>Lat.      102°15´7.77''           Long.          23°48'49.49´´</t>
  </si>
  <si>
    <t>133 M2</t>
  </si>
  <si>
    <t xml:space="preserve"> CONSTRUCCIÓN DE CERCO PERIMETRAL EN BASURERO DE CAÑAS</t>
  </si>
  <si>
    <t>CAÑAS</t>
  </si>
  <si>
    <t>Lat.        23°26'06''        Long. 102°15'47''</t>
  </si>
  <si>
    <t>600 ML</t>
  </si>
  <si>
    <t xml:space="preserve"> REHABILITACION DE CENTRO DE SALUD </t>
  </si>
  <si>
    <t>LOS AMARILLOS</t>
  </si>
  <si>
    <t>Long.     102°22'17''      Lat.       23°11'32''</t>
  </si>
  <si>
    <t>46. 5 M2</t>
  </si>
  <si>
    <t xml:space="preserve">FONDO III 2015 </t>
  </si>
  <si>
    <t>407- INFRAESTRUCTURA BÁSICA EDUCATIVA</t>
  </si>
  <si>
    <t>CONSTRUCCIÓN DE BAÑOS EN EL EMSaD DE LA COMUNIDAD DE EL RUCIO</t>
  </si>
  <si>
    <t>Lat. 23°24'47.48''N      Long. 102°04'56.73''O</t>
  </si>
  <si>
    <t>40 M2</t>
  </si>
  <si>
    <t xml:space="preserve">CONSTRUCCIÓN DE AULAS PARA TELEBACHILLERATO EN LA COMUNIDAD DE EMILIANO ZAPATA </t>
  </si>
  <si>
    <t>Lat. 23°34'36.91''N      Long. 102°09'39.31''O</t>
  </si>
  <si>
    <t>84.81 M2</t>
  </si>
  <si>
    <t>CONSTRUCCIÓN DE AULAS PARA TELEBACHILLERATO EN LA COMUNIDAD DE EFIGENIA</t>
  </si>
  <si>
    <t>EFIGENIA</t>
  </si>
  <si>
    <t>Lat. 23°44'44.91''N      Long. 101°52'27.91''O</t>
  </si>
  <si>
    <t>83 M2</t>
  </si>
  <si>
    <t>CONSTRUCCIÓN DE CERCO PERIMETRAL EN JARDIN DE NIÑOS DE LA COMUNIDAD DE SANFELIPE</t>
  </si>
  <si>
    <t>SAN FELIPE</t>
  </si>
  <si>
    <t>Lat. 23°44'35.16''N Long. 102°07'30.33''O</t>
  </si>
  <si>
    <t>105 M2</t>
  </si>
  <si>
    <t>CONSTRUCCIÓN DE AULAS PARA TELEBACHILLERATO EN LA COMUNIDAD DE MEZQUITILLO</t>
  </si>
  <si>
    <t>MEZQUITILLO</t>
  </si>
  <si>
    <t xml:space="preserve">Lat.    102°30´11.05''      Long.       23°36'14.94''             </t>
  </si>
  <si>
    <t>CONSTRUCCIÓN DE CERCO PERIMETRAL (MALLA) EN PRIMARIA DE LA COMUNIDAD DE COLONIA GREEVER</t>
  </si>
  <si>
    <t>Lat. 23°53'33''         Long. 102°20'09''</t>
  </si>
  <si>
    <t xml:space="preserve"> MANO DE OBRA EN TRABAJOS DE ALBAÑILERIA DE CERCO PERIMETRAL EN ESCUELA TELESECUNDARIA DE CHAPARROSA</t>
  </si>
  <si>
    <t>Lat. 23°05'01.6" Long.  102°16'26.0"</t>
  </si>
  <si>
    <t>812 ML</t>
  </si>
  <si>
    <t xml:space="preserve">CONSTRUCCION DE BAÑOS EN LA ESCUELA TELESECUNDARIA </t>
  </si>
  <si>
    <t>BENITO JUAREZ I</t>
  </si>
  <si>
    <t>Long. 101°43'18''     Lat.     23°37'05''</t>
  </si>
  <si>
    <t>2 PIEZAS</t>
  </si>
  <si>
    <t>CONSTRUCCIÓN DE AULA EN JARDIN DE NIÑOS DE LA LOCALIDAD DE ALDEA DE GODORNICES</t>
  </si>
  <si>
    <t xml:space="preserve"> ALDEA DE GODORNICES</t>
  </si>
  <si>
    <t xml:space="preserve">Lat.    101°57´43.41''      Long.       23°49'31.06''             </t>
  </si>
  <si>
    <t>51 M2</t>
  </si>
  <si>
    <t>408- MEJORAMIENTO DE VIVIENDA</t>
  </si>
  <si>
    <t>REHABILITACIÓN DE VIVIENDA EN LA COMUNIDAD DE CHAPARROSA</t>
  </si>
  <si>
    <t>Long.     102°16'50.51''    Lat.        23°4'49.90''</t>
  </si>
  <si>
    <t>25 M2</t>
  </si>
  <si>
    <t>CONSTRUCCIÓN DE TECHO FIRME EN 5 VIVIENDAS DE LA COMUNIDAD DE CHAPARROSA</t>
  </si>
  <si>
    <t>118 M2</t>
  </si>
  <si>
    <t>CONSTRUCCIÓN DE PISO FIRME EN 1 VIVIENDA DE 6 PERSONAS EN LA COMUNIDAD DE CHAPARROSA</t>
  </si>
  <si>
    <t>Long.     102°16'14.73''    Lat.        23°04'57.86''</t>
  </si>
  <si>
    <t>82.5 M2</t>
  </si>
  <si>
    <t>MEJORAMIENTO A LA VIVIENDA EN VARIAS COMUNIDADES</t>
  </si>
  <si>
    <t>VARIAS COMUNIDADES</t>
  </si>
  <si>
    <t>80 BENEFICIARIOS</t>
  </si>
  <si>
    <t xml:space="preserve"> ADQUISICIÓN DE 100 CALENTADORES SOLARES PARA VARIAS COMUNIDADES</t>
  </si>
  <si>
    <t>100 CALENTADORES SOLARES</t>
  </si>
  <si>
    <t>ADQUISICIÓN DE MATERIALES PETREOS (750M3 DE ARENA Y 750M3 DE GRAVA) PARA LA CONSTRUCCIÓN DE PISOS EN VARIAS COMUNIDADES</t>
  </si>
  <si>
    <t>4500 M2</t>
  </si>
  <si>
    <t>ADQUISICIÓN DE 4500 BULTOS DE CEMENTO PARA LA CONSTRUCCIÓN DE PISOS EN VARIAS COMUNIDADES</t>
  </si>
  <si>
    <t>CONSTRUCCIÓN DE 750M2 DE TECHO DE LAMINA TIPO LOSA-ACERO EN LAS COMUNIDADES DE AGUA NUEVA, ALDEA DE CODORNICES, NUEVO RUCIO, PABELLON DE DOLORES, SARTENEJA, SIERRA HERMOSA Y TENANGO</t>
  </si>
  <si>
    <t>AGUA NUEVA, ALDEA DE CODORNICES, NUEVO RUCIO, PABELLON DE DOLORES, SARTENEJA, SIERRA HERMOSA Y TENANGO</t>
  </si>
  <si>
    <t>750 M2</t>
  </si>
  <si>
    <t>CONSTRUCCIÓN DE 1200 M2 DE TECHO DE LAMINA TIPO LOSA-ACERO EN LAS COMUNIDAD DE BAÑON Y VILLA DE COS</t>
  </si>
  <si>
    <t>BAÑON Y VILLA DE COS</t>
  </si>
  <si>
    <t>1200 M2</t>
  </si>
  <si>
    <t xml:space="preserve"> CONSTRUCCIÓN DE 1100 M2 DE TECHO DE LAMINA TIPO LOSA-ACERO </t>
  </si>
  <si>
    <t>Long.     102°28'22.51''              Lat.        23°10'48.28''</t>
  </si>
  <si>
    <t>1100 M2</t>
  </si>
  <si>
    <t xml:space="preserve">CONSTRUCCIÓN DE 5 BAÑOS ECOLOGICOS SIN BIODIGESTOR </t>
  </si>
  <si>
    <t xml:space="preserve"> BAÑON</t>
  </si>
  <si>
    <t>5 PIEZAS</t>
  </si>
  <si>
    <t>CONSTRUCCIÓN DE 10 BAÑOS ECOLOGICOS CON BIODIGESTOR</t>
  </si>
  <si>
    <t>Lat.    23°26'06''        Long. 102°15'47''</t>
  </si>
  <si>
    <t>10 PIEZAS</t>
  </si>
  <si>
    <t>159951078-A</t>
  </si>
  <si>
    <t xml:space="preserve"> MEJORAMIENTO A LA VIVIENDA PARA VARIAS COMUNIDADES</t>
  </si>
  <si>
    <t>1 LOTE</t>
  </si>
  <si>
    <t>50 PIEZAS</t>
  </si>
  <si>
    <t xml:space="preserve"> APORTACIÓN MUNICIPAL PARA LA CONSTRUCCIÓN DE 406 TECHOS DE LAMINA DE FIBROCEMENTO EN VARIAS COMUNIDADES (CONVENIO )</t>
  </si>
  <si>
    <t>406 ACCIONES</t>
  </si>
  <si>
    <t>APORTACIÓN MUNICIPAL PARA LA CONSTRUCCIÓN DE 12 OBRAS A REALIZAR DENTRO DEL PROGRAMA SUMAR</t>
  </si>
  <si>
    <t>12 OBRAS</t>
  </si>
  <si>
    <t>APORTACIÓN MUNICIPAL PARA LA CONSTRUCCIÓN DE DOCE OBRAS A REALIZAR DENTRO DEL PROGRAMA SUMAR Y FONDO III</t>
  </si>
  <si>
    <t>411- DESARROLLO INSTITUCIONAL</t>
  </si>
  <si>
    <t xml:space="preserve">DESARROLLO INSTITUCIONAL </t>
  </si>
  <si>
    <t>159951003-02</t>
  </si>
  <si>
    <t>AMPLIACIÓN Y REMODELACIÓN DE ALMACEN Y OFICINA DE OFICIALIA DENTRO DEL EDIFICIO QUE OCUPA LA PRESIDENCIA MUNICIPAL DE VILLA DE COS</t>
  </si>
  <si>
    <t>ACCION</t>
  </si>
  <si>
    <t>159951003-03</t>
  </si>
  <si>
    <t xml:space="preserve">REHABILITACIÓN DE PISO EN AREAS DE SECRETARIA, CABILDO Y CONTRALORIA DE LA PRESIDENCIA MUNICIPAL </t>
  </si>
  <si>
    <t>108.57 M2</t>
  </si>
  <si>
    <t>159951003-04</t>
  </si>
  <si>
    <t xml:space="preserve"> REMODELACIÓN DE LAS OFICINAS DEL JUZGADO COMUNITARIO Y DESARROLLO ECONÓMICO DENTRO DEL EDIFICIO QUE OCUPA LA PRESIDENCIA MUNICIPAL</t>
  </si>
  <si>
    <t>20 M2</t>
  </si>
  <si>
    <t>159951003-05</t>
  </si>
  <si>
    <t xml:space="preserve">REHABILITACION DE TECHUMBRE DE AUDITORIO ANEXO A LA PRESIDENCIA MUNICIPAL </t>
  </si>
  <si>
    <t>159951003-07</t>
  </si>
  <si>
    <t xml:space="preserve">REHABILITACION DE OFICINAS DE CATASTRO Y SINDICATURA EN EL EDIFICIO DE LA PRESIDENCIA MUNICIPAL </t>
  </si>
  <si>
    <t>112.5 M2</t>
  </si>
  <si>
    <t>412- GASTOS INDIRECTOS</t>
  </si>
  <si>
    <t>GASTOS INDIRECTOS</t>
  </si>
  <si>
    <t xml:space="preserve">TOTAL:  </t>
  </si>
  <si>
    <t>FONDO III  2016</t>
  </si>
  <si>
    <t xml:space="preserve">SUMINISTRO DE 50 (CINCUENTA) CALENTADOR SOLAR DE ACERO INOXIDABLE (MEJORAMIENTO DE VIVIENDA) </t>
  </si>
  <si>
    <t>50 CALENTADORES SOLARES</t>
  </si>
  <si>
    <t>MEJORAMIENTO DE VIVIENDA PARA VARIAS COMUNIDADES</t>
  </si>
  <si>
    <t xml:space="preserve">4 BENEFICIARIOS </t>
  </si>
  <si>
    <t>FONDO III 2016</t>
  </si>
  <si>
    <t>AFORO PARA POZO DE AGUA POTABLE EN LA COMUNIDAD DE BAÑON</t>
  </si>
  <si>
    <t>1 SERVICIO</t>
  </si>
  <si>
    <t xml:space="preserve">REHABILITACION DE LINEA DE CONDUCCIÓN DE AGUA POTABLE </t>
  </si>
  <si>
    <t>Long. 102°28'19''         Lat.        23°48´34''</t>
  </si>
  <si>
    <t>APORTACIÓN MUNICIPAL PARA LA OBRA: CONSTRUCCIÓN DE DOMO EN ESCUELA PRIMARIA JOSE VASCONSELOS</t>
  </si>
  <si>
    <t xml:space="preserve">CONSTRUCCION DE DOS CUARTOS ADICIONALES </t>
  </si>
  <si>
    <t>CAÑAS Y CERVANTES</t>
  </si>
  <si>
    <t>2 CUARTOS</t>
  </si>
  <si>
    <t>CONSTRUCCIÓN DE ENRASE PARA TECHOS DE LAMINA DE FIBROCEMENTO</t>
  </si>
  <si>
    <t xml:space="preserve">CONSTRUCCION DE 20 BAÑOS ECOLÓGICOS SIN BIODIGESTOR </t>
  </si>
  <si>
    <t>20 BAÑOS</t>
  </si>
  <si>
    <t xml:space="preserve"> CONSTRUCCION DE 20 BAÑOS ECOLÓGICOS SIN BIODIGESTOR </t>
  </si>
  <si>
    <t>PAGO DE ANTICIPO MOBILIARIO</t>
  </si>
  <si>
    <t>2,650 M</t>
  </si>
  <si>
    <t>Lat.    23°17'30" Long.  102°21'06"</t>
  </si>
  <si>
    <t>504 M2</t>
  </si>
  <si>
    <t>FONDO IV 2016</t>
  </si>
  <si>
    <t>501- PAGO DE PASIVOS</t>
  </si>
  <si>
    <t xml:space="preserve">PAGO DE PASIVOS </t>
  </si>
  <si>
    <t>DEUDA PÚBLICA</t>
  </si>
  <si>
    <t>502-SEGURIDAD PUBLICA</t>
  </si>
  <si>
    <t>SEGURIDAD PUBLICA 2016</t>
  </si>
  <si>
    <t>503-ADQUISICIONES</t>
  </si>
  <si>
    <t>ADQUISICIONES</t>
  </si>
  <si>
    <t>FONDO IV 2015</t>
  </si>
  <si>
    <t>508-DERECHOS DE AGUA POTABLE</t>
  </si>
  <si>
    <t>DERECHOS AGUA POTABLE</t>
  </si>
  <si>
    <t xml:space="preserve">SUBTOTAL: </t>
  </si>
  <si>
    <t>PAGO DE DEUDA CON GODEZAC</t>
  </si>
  <si>
    <t>FEBRERRO</t>
  </si>
  <si>
    <t>TOTAL TECHO FINANCIERO</t>
  </si>
  <si>
    <t>A- OTROS PROGRAMAS CONVENIDOS CON EL ESTADO</t>
  </si>
  <si>
    <t>A09- SUPERACIÓN A LA MARGINACIÓN (SUMAR REMANENTE 2015)</t>
  </si>
  <si>
    <t>A01002</t>
  </si>
  <si>
    <t>APORTACION PARA LA CONSTRUCCION DE OBRAS DENTRO DEL PROGRAMA SUMAR Y FONDO III SOBRE CONVENIO</t>
  </si>
  <si>
    <t>159951040-03</t>
  </si>
  <si>
    <t>A09001</t>
  </si>
  <si>
    <t>CONSTRUCCION DE 20 BAÑOS SIN BIODIGESTOR</t>
  </si>
  <si>
    <t xml:space="preserve">CHUPADEROS </t>
  </si>
  <si>
    <t>Lat.     23°09'34''       Long.      102°19'36''</t>
  </si>
  <si>
    <t>159951040-01</t>
  </si>
  <si>
    <t>A09004</t>
  </si>
  <si>
    <t>AMPLIACIÓN DE RED DE DRENAJE EN CALLE MICHOACAN Y CHIHUAHUA DE LA CABECERA MUNICIPAL</t>
  </si>
  <si>
    <t>Long.     102°20'36.62''    Lat.        23°16'42.64''</t>
  </si>
  <si>
    <t>342 M</t>
  </si>
  <si>
    <t>159951040-04</t>
  </si>
  <si>
    <t>A09005</t>
  </si>
  <si>
    <t>CONSTRUCCION DE 40 BAÑOS SIN BIODIGESTOR</t>
  </si>
  <si>
    <t>40 BAÑOS</t>
  </si>
  <si>
    <t>159951040-11</t>
  </si>
  <si>
    <t>A09007</t>
  </si>
  <si>
    <t>AMPLIACION DE RED DE DRENAJE EN CALLE GLADIOLAS</t>
  </si>
  <si>
    <t>Lat. 23°09'47.71" Long.  102°19'54.26"</t>
  </si>
  <si>
    <t>230 M</t>
  </si>
  <si>
    <t>159951040-09</t>
  </si>
  <si>
    <t>A09008</t>
  </si>
  <si>
    <t xml:space="preserve">AMPLIACIÓN DE RED DE DRENAJE EN AV. ROSALES, CALLE MARAVILLAS, LIRIOS Y AZUCENAS </t>
  </si>
  <si>
    <t>Lat. 23°05'33.07" Long.  102°16'46.35"</t>
  </si>
  <si>
    <t>500 M</t>
  </si>
  <si>
    <t>159951040-08</t>
  </si>
  <si>
    <t>A09009</t>
  </si>
  <si>
    <t>AMPLIACION DE RED DE DRENAJE EN CALLE SOR JUANA INES DE LA CRUZ</t>
  </si>
  <si>
    <t>Lat. 23°10'46.36" Long.  102°28'26.30"</t>
  </si>
  <si>
    <t>127 M</t>
  </si>
  <si>
    <t>159951040-07</t>
  </si>
  <si>
    <t>A09010</t>
  </si>
  <si>
    <t>AMPLIACION DE RED DE DRENAJE EN CALLE AZUCENAS</t>
  </si>
  <si>
    <t>Lat. 23°10'32.76" Long.  102°28'15.58"</t>
  </si>
  <si>
    <t>224 M</t>
  </si>
  <si>
    <t>159951040-02</t>
  </si>
  <si>
    <t>A09002</t>
  </si>
  <si>
    <t>CONSTRUCCION DE 18 BAÑOS CON BIODIGESTOR</t>
  </si>
  <si>
    <t>ABUNDANCIA Y EL SOCORRO</t>
  </si>
  <si>
    <t>Lat.     23°09'27.89''       Long.      102°14'54.25''</t>
  </si>
  <si>
    <t>13 ABUNDANCIA Y 5 EN EL SOCORRO</t>
  </si>
  <si>
    <t>159951040-06</t>
  </si>
  <si>
    <t>A09003</t>
  </si>
  <si>
    <t>CONSTRUCCION DE 10 BAÑOS CON BIODIGESTOR</t>
  </si>
  <si>
    <t>BENITO JUAREZ</t>
  </si>
  <si>
    <t>Lat.     23°59'06.04''       Long.      102°26'32.40''</t>
  </si>
  <si>
    <t>10 BAÑOS</t>
  </si>
  <si>
    <t>159951040-05</t>
  </si>
  <si>
    <t>A09006</t>
  </si>
  <si>
    <t>Lat. 23°05'01.68" Long.  102°16'25.75"</t>
  </si>
  <si>
    <t>100 M</t>
  </si>
  <si>
    <t>159951040-10</t>
  </si>
  <si>
    <t>A09011</t>
  </si>
  <si>
    <t>AMPLIACION DE RED DE DRENAJE EN CALLE LAURELES</t>
  </si>
  <si>
    <t>Lat. 23°09'49.71" Long.  102°19'46.05"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</si>
</sst>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44" formatCode="_-&quot;$&quot;* #,##0.00_-;\-&quot;$&quot;* #,##0.00_-;_-&quot;$&quot;* &quot;-&quot;??_-;_-@_-"/>
    <numFmt numFmtId="43" formatCode="_-* #,##0.00_-;\-* #,##0.00_-;_-* &quot;-&quot;??_-;_-@_-"/>
    <numFmt numFmtId="164" formatCode="&quot;$&quot;#,##0.00"/>
    <numFmt numFmtId="165" formatCode="_-* #,##0_-;\-* #,##0_-;_-* &quot;-&quot;??_-;_-@_-"/>
  </numFmts>
  <fonts count="15" x14ac:knownFonts="1">
    <font>
      <sz val="11"/>
      <color theme="1"/>
      <name val="Calibri"/>
      <family val="2"/>
      <scheme val="minor"/>
    </font>
    <font>
      <sz val="11"/>
      <color theme="1"/>
      <name val="Calibri"/>
      <family val="2"/>
      <scheme val="minor"/>
    </font>
    <font>
      <sz val="11"/>
      <name val="Times New Roman"/>
      <family val="1"/>
    </font>
    <font>
      <sz val="8"/>
      <name val="Calibri"/>
      <family val="2"/>
      <scheme val="minor"/>
    </font>
    <font>
      <b/>
      <sz val="8"/>
      <name val="Calibri"/>
      <family val="2"/>
      <scheme val="minor"/>
    </font>
    <font>
      <sz val="8"/>
      <color theme="1"/>
      <name val="Calibri"/>
      <family val="2"/>
      <scheme val="minor"/>
    </font>
    <font>
      <sz val="6"/>
      <name val="Calibri"/>
      <family val="2"/>
      <scheme val="minor"/>
    </font>
    <font>
      <b/>
      <sz val="6"/>
      <name val="Calibri"/>
      <family val="2"/>
      <scheme val="minor"/>
    </font>
    <font>
      <sz val="11"/>
      <name val="Calibri"/>
      <family val="2"/>
      <scheme val="minor"/>
    </font>
    <font>
      <u/>
      <sz val="8"/>
      <name val="Calibri"/>
      <family val="2"/>
      <scheme val="minor"/>
    </font>
    <font>
      <sz val="7"/>
      <color theme="1"/>
      <name val="Calibri"/>
      <family val="2"/>
      <scheme val="minor"/>
    </font>
    <font>
      <sz val="7"/>
      <name val="Calibri"/>
      <family val="2"/>
      <scheme val="minor"/>
    </font>
    <font>
      <b/>
      <sz val="9"/>
      <name val="Calibri"/>
      <family val="2"/>
      <scheme val="minor"/>
    </font>
    <font>
      <sz val="8"/>
      <color rgb="FFFF0000"/>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462">
    <xf numFmtId="0" fontId="0" fillId="0" borderId="0" xfId="0"/>
    <xf numFmtId="0" fontId="3" fillId="0" borderId="0" xfId="2" applyFont="1"/>
    <xf numFmtId="0" fontId="3" fillId="0" borderId="0" xfId="2" applyFont="1" applyAlignment="1">
      <alignment horizontal="left"/>
    </xf>
    <xf numFmtId="164" fontId="3" fillId="0" borderId="0" xfId="1" applyNumberFormat="1" applyFont="1"/>
    <xf numFmtId="164" fontId="3" fillId="2" borderId="0" xfId="1" applyNumberFormat="1" applyFont="1" applyFill="1"/>
    <xf numFmtId="164" fontId="3" fillId="0" borderId="0" xfId="2" applyNumberFormat="1" applyFont="1"/>
    <xf numFmtId="0" fontId="3" fillId="0" borderId="0" xfId="2" applyFont="1" applyAlignment="1">
      <alignment horizontal="center"/>
    </xf>
    <xf numFmtId="1" fontId="3" fillId="0" borderId="0" xfId="2" applyNumberFormat="1" applyFont="1" applyAlignment="1">
      <alignment horizontal="center"/>
    </xf>
    <xf numFmtId="0" fontId="4" fillId="0" borderId="0" xfId="2" applyFont="1" applyAlignment="1">
      <alignment horizontal="left"/>
    </xf>
    <xf numFmtId="0" fontId="4" fillId="0" borderId="1" xfId="2" applyFont="1" applyBorder="1" applyAlignment="1">
      <alignment horizontal="left" wrapText="1"/>
    </xf>
    <xf numFmtId="0" fontId="4" fillId="0" borderId="0" xfId="2" applyFont="1" applyBorder="1" applyAlignment="1">
      <alignment horizontal="center" wrapText="1"/>
    </xf>
    <xf numFmtId="0" fontId="3" fillId="0" borderId="0" xfId="2" applyFont="1" applyAlignment="1"/>
    <xf numFmtId="0" fontId="4" fillId="0" borderId="0" xfId="2" applyFont="1" applyBorder="1" applyAlignment="1">
      <alignment horizontal="left"/>
    </xf>
    <xf numFmtId="0" fontId="3" fillId="0" borderId="0" xfId="2" applyFont="1" applyBorder="1"/>
    <xf numFmtId="0" fontId="4" fillId="0" borderId="0" xfId="2" applyFont="1" applyAlignment="1">
      <alignment horizontal="left"/>
    </xf>
    <xf numFmtId="17" fontId="4" fillId="0" borderId="2" xfId="2" applyNumberFormat="1" applyFont="1" applyBorder="1" applyAlignment="1">
      <alignment horizontal="left" vertical="center" wrapText="1"/>
    </xf>
    <xf numFmtId="0" fontId="3" fillId="0" borderId="2" xfId="2" applyFont="1" applyBorder="1" applyAlignment="1">
      <alignment horizontal="centerContinuous"/>
    </xf>
    <xf numFmtId="164" fontId="3" fillId="0" borderId="2" xfId="1" applyNumberFormat="1" applyFont="1" applyBorder="1" applyAlignment="1">
      <alignment horizontal="center"/>
    </xf>
    <xf numFmtId="164" fontId="3" fillId="2" borderId="2" xfId="1" applyNumberFormat="1" applyFont="1" applyFill="1" applyBorder="1" applyAlignment="1"/>
    <xf numFmtId="164" fontId="3" fillId="0" borderId="2" xfId="2" applyNumberFormat="1" applyFont="1" applyBorder="1" applyAlignment="1"/>
    <xf numFmtId="17" fontId="4" fillId="0" borderId="0" xfId="2" applyNumberFormat="1" applyFont="1" applyBorder="1" applyAlignment="1">
      <alignment horizontal="left" vertical="top" wrapText="1"/>
    </xf>
    <xf numFmtId="0" fontId="3" fillId="0" borderId="0" xfId="2" applyFont="1" applyBorder="1" applyAlignment="1">
      <alignment horizontal="centerContinuous"/>
    </xf>
    <xf numFmtId="164" fontId="3" fillId="0" borderId="0" xfId="1" applyNumberFormat="1" applyFont="1" applyBorder="1" applyAlignment="1">
      <alignment horizontal="center"/>
    </xf>
    <xf numFmtId="164" fontId="3" fillId="2" borderId="0" xfId="1" applyNumberFormat="1" applyFont="1" applyFill="1" applyBorder="1" applyAlignment="1"/>
    <xf numFmtId="164" fontId="3" fillId="0" borderId="0" xfId="2" applyNumberFormat="1" applyFont="1" applyBorder="1" applyAlignment="1"/>
    <xf numFmtId="0" fontId="3" fillId="0" borderId="0" xfId="2" applyFont="1" applyBorder="1" applyAlignment="1">
      <alignment horizontal="left"/>
    </xf>
    <xf numFmtId="0" fontId="3" fillId="0" borderId="0" xfId="2" applyFont="1" applyBorder="1" applyAlignment="1">
      <alignment horizontal="center"/>
    </xf>
    <xf numFmtId="0" fontId="3" fillId="0" borderId="0" xfId="2" applyFont="1" applyBorder="1" applyAlignment="1"/>
    <xf numFmtId="1" fontId="3" fillId="0" borderId="0" xfId="2" applyNumberFormat="1" applyFont="1" applyBorder="1" applyAlignment="1">
      <alignment horizontal="center"/>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7" xfId="2" applyFont="1" applyFill="1" applyBorder="1" applyAlignment="1">
      <alignment horizontal="center" vertical="center" wrapText="1"/>
    </xf>
    <xf numFmtId="164" fontId="4" fillId="3" borderId="7" xfId="1" applyNumberFormat="1" applyFont="1" applyFill="1" applyBorder="1" applyAlignment="1">
      <alignment horizontal="center" vertical="center" wrapText="1"/>
    </xf>
    <xf numFmtId="0" fontId="4" fillId="3" borderId="8" xfId="2" applyFont="1" applyFill="1" applyBorder="1" applyAlignment="1">
      <alignment horizontal="center" vertical="center" wrapText="1"/>
    </xf>
    <xf numFmtId="0" fontId="4" fillId="0" borderId="0" xfId="2" applyFont="1" applyBorder="1" applyAlignment="1">
      <alignment horizontal="center" vertical="center" wrapText="1"/>
    </xf>
    <xf numFmtId="0" fontId="4" fillId="3" borderId="9" xfId="2" applyFont="1" applyFill="1" applyBorder="1" applyAlignment="1">
      <alignment horizontal="center" vertical="center" wrapText="1"/>
    </xf>
    <xf numFmtId="0" fontId="4" fillId="3" borderId="10" xfId="2"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164" fontId="4" fillId="3" borderId="10" xfId="2" applyNumberFormat="1" applyFont="1" applyFill="1" applyBorder="1" applyAlignment="1">
      <alignment horizontal="center" vertical="center" wrapText="1"/>
    </xf>
    <xf numFmtId="0" fontId="4" fillId="3" borderId="10" xfId="2" applyFont="1" applyFill="1" applyBorder="1" applyAlignment="1">
      <alignment horizontal="center" vertical="center" wrapText="1"/>
    </xf>
    <xf numFmtId="49" fontId="4" fillId="3" borderId="10" xfId="2" applyNumberFormat="1" applyFont="1" applyFill="1" applyBorder="1" applyAlignment="1">
      <alignment horizontal="center" vertical="center" wrapText="1"/>
    </xf>
    <xf numFmtId="1" fontId="4" fillId="3" borderId="10" xfId="2" applyNumberFormat="1" applyFont="1" applyFill="1" applyBorder="1" applyAlignment="1">
      <alignment horizontal="center" vertical="center" wrapText="1"/>
    </xf>
    <xf numFmtId="0" fontId="4" fillId="3"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3" xfId="2" applyFont="1" applyFill="1" applyBorder="1" applyAlignment="1">
      <alignment horizontal="center" vertical="center" wrapText="1"/>
    </xf>
    <xf numFmtId="164" fontId="3" fillId="2" borderId="13" xfId="1" applyNumberFormat="1" applyFont="1" applyFill="1" applyBorder="1" applyAlignment="1">
      <alignment horizontal="center" vertical="center" wrapText="1"/>
    </xf>
    <xf numFmtId="164" fontId="3" fillId="2" borderId="13" xfId="2" applyNumberFormat="1" applyFont="1" applyFill="1" applyBorder="1" applyAlignment="1">
      <alignment horizontal="center" vertical="center" wrapText="1"/>
    </xf>
    <xf numFmtId="49" fontId="3" fillId="2" borderId="13" xfId="2" applyNumberFormat="1" applyFont="1" applyFill="1" applyBorder="1" applyAlignment="1">
      <alignment horizontal="center" vertical="center" wrapText="1"/>
    </xf>
    <xf numFmtId="1" fontId="3" fillId="2" borderId="13" xfId="2" applyNumberFormat="1"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0" xfId="2"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164" fontId="3" fillId="2" borderId="0" xfId="2" applyNumberFormat="1" applyFont="1" applyFill="1" applyBorder="1" applyAlignment="1">
      <alignment horizontal="center" vertical="center" wrapText="1"/>
    </xf>
    <xf numFmtId="49" fontId="3" fillId="2" borderId="0" xfId="2" applyNumberFormat="1" applyFont="1" applyFill="1" applyBorder="1" applyAlignment="1">
      <alignment horizontal="center" vertical="center" wrapText="1"/>
    </xf>
    <xf numFmtId="1" fontId="3" fillId="2" borderId="0" xfId="2" applyNumberFormat="1" applyFont="1" applyFill="1" applyBorder="1" applyAlignment="1">
      <alignment horizontal="center" vertical="center" wrapText="1"/>
    </xf>
    <xf numFmtId="0" fontId="3" fillId="0" borderId="0" xfId="2" applyFont="1" applyAlignment="1">
      <alignment horizontal="center" vertical="center"/>
    </xf>
    <xf numFmtId="0" fontId="3" fillId="0" borderId="0" xfId="2" applyFont="1" applyBorder="1" applyAlignment="1">
      <alignment horizontal="center" vertical="center"/>
    </xf>
    <xf numFmtId="164" fontId="4" fillId="0" borderId="15" xfId="1" applyNumberFormat="1" applyFont="1" applyBorder="1" applyAlignment="1">
      <alignment horizontal="center" vertical="center"/>
    </xf>
    <xf numFmtId="164" fontId="5" fillId="2" borderId="16" xfId="1" applyNumberFormat="1" applyFont="1" applyFill="1" applyBorder="1" applyAlignment="1">
      <alignment horizontal="center" vertical="center"/>
    </xf>
    <xf numFmtId="164" fontId="3" fillId="0" borderId="16" xfId="1" applyNumberFormat="1" applyFont="1" applyBorder="1" applyAlignment="1">
      <alignment horizontal="center" vertical="center"/>
    </xf>
    <xf numFmtId="0" fontId="3" fillId="0" borderId="17" xfId="2" applyFont="1" applyBorder="1" applyAlignment="1">
      <alignment horizontal="center" vertical="center"/>
    </xf>
    <xf numFmtId="43" fontId="3" fillId="0" borderId="16" xfId="1" applyFont="1" applyBorder="1" applyAlignment="1">
      <alignment horizontal="center" vertical="center"/>
    </xf>
    <xf numFmtId="49" fontId="3" fillId="0" borderId="18" xfId="1" applyNumberFormat="1" applyFont="1" applyBorder="1" applyAlignment="1">
      <alignment horizontal="center" vertical="center"/>
    </xf>
    <xf numFmtId="1" fontId="3" fillId="0" borderId="0" xfId="2" applyNumberFormat="1" applyFont="1" applyBorder="1" applyAlignment="1">
      <alignment horizontal="center" vertical="center"/>
    </xf>
    <xf numFmtId="0" fontId="3" fillId="0" borderId="0" xfId="2" applyFont="1" applyAlignment="1">
      <alignment vertical="center"/>
    </xf>
    <xf numFmtId="0" fontId="3" fillId="0" borderId="0" xfId="2" applyFont="1" applyBorder="1" applyAlignment="1">
      <alignment vertical="center"/>
    </xf>
    <xf numFmtId="164" fontId="4" fillId="0" borderId="0" xfId="1" applyNumberFormat="1" applyFont="1" applyBorder="1" applyAlignment="1">
      <alignment horizontal="center" vertical="center"/>
    </xf>
    <xf numFmtId="164" fontId="5" fillId="2" borderId="0" xfId="1" applyNumberFormat="1" applyFont="1" applyFill="1" applyBorder="1" applyAlignment="1">
      <alignment vertical="center"/>
    </xf>
    <xf numFmtId="164" fontId="3" fillId="0" borderId="0" xfId="1" applyNumberFormat="1" applyFont="1" applyBorder="1" applyAlignment="1">
      <alignment vertical="center"/>
    </xf>
    <xf numFmtId="43" fontId="3" fillId="0" borderId="0" xfId="1" applyFont="1" applyBorder="1" applyAlignment="1">
      <alignment vertical="center"/>
    </xf>
    <xf numFmtId="49" fontId="3" fillId="0" borderId="0" xfId="1" applyNumberFormat="1" applyFont="1" applyBorder="1" applyAlignment="1">
      <alignment vertical="center"/>
    </xf>
    <xf numFmtId="164" fontId="3" fillId="0" borderId="0" xfId="2" applyNumberFormat="1" applyFont="1" applyBorder="1" applyAlignment="1">
      <alignment horizontal="center" vertical="center"/>
    </xf>
    <xf numFmtId="164" fontId="0" fillId="0" borderId="0" xfId="0" applyNumberFormat="1"/>
    <xf numFmtId="164" fontId="0" fillId="2" borderId="0" xfId="0" applyNumberFormat="1" applyFill="1"/>
    <xf numFmtId="1" fontId="0" fillId="0" borderId="0" xfId="0" applyNumberFormat="1"/>
    <xf numFmtId="0" fontId="6" fillId="0" borderId="0" xfId="2" applyFont="1"/>
    <xf numFmtId="43" fontId="3" fillId="0" borderId="0" xfId="1" applyFont="1"/>
    <xf numFmtId="0" fontId="4" fillId="0" borderId="0" xfId="2" applyFont="1" applyAlignment="1">
      <alignment horizontal="right"/>
    </xf>
    <xf numFmtId="0" fontId="4" fillId="0" borderId="0" xfId="2" applyFont="1" applyBorder="1" applyAlignment="1">
      <alignment horizontal="right"/>
    </xf>
    <xf numFmtId="0" fontId="4" fillId="0" borderId="2" xfId="2" applyFont="1" applyBorder="1" applyAlignment="1">
      <alignment horizontal="left" wrapText="1"/>
    </xf>
    <xf numFmtId="17" fontId="4" fillId="0" borderId="2" xfId="2" applyNumberFormat="1" applyFont="1" applyBorder="1" applyAlignment="1">
      <alignment horizontal="left" wrapText="1"/>
    </xf>
    <xf numFmtId="0" fontId="4" fillId="0" borderId="2" xfId="2" applyFont="1" applyBorder="1" applyAlignment="1"/>
    <xf numFmtId="0" fontId="6" fillId="0" borderId="2" xfId="2" applyFont="1" applyBorder="1" applyAlignment="1">
      <alignment horizontal="centerContinuous"/>
    </xf>
    <xf numFmtId="43" fontId="3" fillId="0" borderId="2" xfId="1" applyFont="1" applyBorder="1" applyAlignment="1">
      <alignment horizontal="center"/>
    </xf>
    <xf numFmtId="43" fontId="3" fillId="0" borderId="2" xfId="1" applyFont="1" applyBorder="1" applyAlignment="1"/>
    <xf numFmtId="0" fontId="3" fillId="0" borderId="2" xfId="2" applyFont="1" applyBorder="1" applyAlignment="1"/>
    <xf numFmtId="0" fontId="4" fillId="0" borderId="0" xfId="2" applyFont="1" applyAlignment="1"/>
    <xf numFmtId="17" fontId="4" fillId="0" borderId="0" xfId="2" applyNumberFormat="1" applyFont="1" applyBorder="1" applyAlignment="1">
      <alignment horizontal="left" wrapText="1"/>
    </xf>
    <xf numFmtId="0" fontId="4" fillId="0" borderId="0" xfId="2" applyFont="1" applyBorder="1" applyAlignment="1"/>
    <xf numFmtId="0" fontId="6" fillId="0" borderId="0" xfId="2" applyFont="1" applyBorder="1" applyAlignment="1">
      <alignment horizontal="centerContinuous"/>
    </xf>
    <xf numFmtId="43" fontId="3" fillId="0" borderId="0" xfId="1" applyFont="1" applyBorder="1" applyAlignment="1">
      <alignment horizontal="center"/>
    </xf>
    <xf numFmtId="43" fontId="3" fillId="0" borderId="0" xfId="1" applyFont="1" applyBorder="1" applyAlignment="1"/>
    <xf numFmtId="0" fontId="7" fillId="3" borderId="4" xfId="2" applyFont="1" applyFill="1" applyBorder="1" applyAlignment="1">
      <alignment horizontal="center" vertical="center" wrapText="1"/>
    </xf>
    <xf numFmtId="43" fontId="4" fillId="3" borderId="4" xfId="1" applyFont="1" applyFill="1" applyBorder="1" applyAlignment="1">
      <alignment horizontal="center" vertical="center" wrapText="1"/>
    </xf>
    <xf numFmtId="0" fontId="7" fillId="3" borderId="7" xfId="2" applyFont="1" applyFill="1" applyBorder="1" applyAlignment="1">
      <alignment horizontal="center" vertical="center" wrapText="1"/>
    </xf>
    <xf numFmtId="43" fontId="4" fillId="3" borderId="7" xfId="1" applyFont="1" applyFill="1" applyBorder="1" applyAlignment="1">
      <alignment horizontal="center" vertical="center" wrapText="1"/>
    </xf>
    <xf numFmtId="0" fontId="7" fillId="3" borderId="10" xfId="2" applyFont="1" applyFill="1" applyBorder="1" applyAlignment="1">
      <alignment horizontal="center" vertical="center" wrapText="1"/>
    </xf>
    <xf numFmtId="43" fontId="4" fillId="3" borderId="10" xfId="1" applyFont="1" applyFill="1" applyBorder="1" applyAlignment="1">
      <alignment horizontal="center" vertical="center" wrapText="1"/>
    </xf>
    <xf numFmtId="43" fontId="4" fillId="3" borderId="10" xfId="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43" fontId="5" fillId="0" borderId="4" xfId="1" applyFont="1" applyBorder="1" applyAlignment="1">
      <alignment horizontal="center" vertical="center" wrapText="1"/>
    </xf>
    <xf numFmtId="164" fontId="5" fillId="0" borderId="4" xfId="1" applyNumberFormat="1" applyFont="1" applyBorder="1" applyAlignment="1">
      <alignment horizontal="center" vertical="center" wrapText="1"/>
    </xf>
    <xf numFmtId="43" fontId="3" fillId="0" borderId="4" xfId="1" applyFont="1" applyBorder="1" applyAlignment="1">
      <alignment horizontal="center" vertical="center" wrapText="1"/>
    </xf>
    <xf numFmtId="44" fontId="3" fillId="0" borderId="4" xfId="2" applyNumberFormat="1" applyFont="1" applyBorder="1" applyAlignment="1">
      <alignment horizontal="center" vertical="center" wrapText="1"/>
    </xf>
    <xf numFmtId="0" fontId="3" fillId="0" borderId="4" xfId="2" applyFont="1" applyBorder="1" applyAlignment="1">
      <alignment horizontal="center" vertical="center" wrapText="1"/>
    </xf>
    <xf numFmtId="49" fontId="3" fillId="0" borderId="4" xfId="2" applyNumberFormat="1" applyFont="1" applyBorder="1" applyAlignment="1">
      <alignment horizontal="center" vertical="center" wrapText="1"/>
    </xf>
    <xf numFmtId="1" fontId="3" fillId="0" borderId="4" xfId="2" applyNumberFormat="1" applyFont="1" applyBorder="1" applyAlignment="1">
      <alignment horizontal="center" vertical="center" wrapText="1"/>
    </xf>
    <xf numFmtId="0" fontId="3" fillId="0" borderId="5" xfId="2"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43" fontId="5" fillId="0" borderId="7" xfId="1" applyFont="1" applyBorder="1" applyAlignment="1">
      <alignment horizontal="center" vertical="center" wrapText="1"/>
    </xf>
    <xf numFmtId="164" fontId="5" fillId="0" borderId="7" xfId="1" applyNumberFormat="1" applyFont="1" applyBorder="1" applyAlignment="1">
      <alignment horizontal="center" vertical="center" wrapText="1"/>
    </xf>
    <xf numFmtId="44" fontId="3" fillId="0" borderId="7" xfId="1" applyNumberFormat="1" applyFont="1" applyBorder="1" applyAlignment="1">
      <alignment horizontal="center" vertical="center" wrapText="1"/>
    </xf>
    <xf numFmtId="44" fontId="3" fillId="0" borderId="7" xfId="2" applyNumberFormat="1" applyFont="1" applyBorder="1" applyAlignment="1">
      <alignment horizontal="center" vertical="center" wrapText="1"/>
    </xf>
    <xf numFmtId="0" fontId="3" fillId="0" borderId="7" xfId="2" applyFont="1" applyBorder="1" applyAlignment="1">
      <alignment horizontal="center" vertical="center" wrapText="1"/>
    </xf>
    <xf numFmtId="49" fontId="3" fillId="0" borderId="7" xfId="2" applyNumberFormat="1" applyFont="1" applyBorder="1" applyAlignment="1">
      <alignment horizontal="center" vertical="center" wrapText="1"/>
    </xf>
    <xf numFmtId="0" fontId="3" fillId="0" borderId="8" xfId="2" applyFont="1" applyBorder="1" applyAlignment="1">
      <alignment horizontal="center" vertical="center" wrapText="1"/>
    </xf>
    <xf numFmtId="43" fontId="5" fillId="2" borderId="7" xfId="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2" borderId="20" xfId="0" applyFont="1" applyFill="1" applyBorder="1" applyAlignment="1">
      <alignment horizontal="center" vertical="center" wrapText="1"/>
    </xf>
    <xf numFmtId="43" fontId="5" fillId="2" borderId="20" xfId="1" applyFont="1" applyFill="1" applyBorder="1" applyAlignment="1">
      <alignment horizontal="center" vertical="center" wrapText="1"/>
    </xf>
    <xf numFmtId="164" fontId="5" fillId="0" borderId="20" xfId="1" applyNumberFormat="1" applyFont="1" applyBorder="1" applyAlignment="1">
      <alignment horizontal="center" vertical="center" wrapText="1"/>
    </xf>
    <xf numFmtId="44" fontId="3" fillId="0" borderId="20" xfId="1" applyNumberFormat="1" applyFont="1" applyBorder="1" applyAlignment="1">
      <alignment horizontal="center" vertical="center" wrapText="1"/>
    </xf>
    <xf numFmtId="44" fontId="3" fillId="0" borderId="20" xfId="2" applyNumberFormat="1" applyFont="1" applyBorder="1" applyAlignment="1">
      <alignment horizontal="center" vertical="center" wrapText="1"/>
    </xf>
    <xf numFmtId="0" fontId="3" fillId="0" borderId="20" xfId="2" applyFont="1" applyBorder="1" applyAlignment="1">
      <alignment horizontal="center" vertical="center" wrapText="1"/>
    </xf>
    <xf numFmtId="49" fontId="3" fillId="0" borderId="20" xfId="2" applyNumberFormat="1" applyFont="1" applyBorder="1" applyAlignment="1">
      <alignment horizontal="center" vertical="center" wrapText="1"/>
    </xf>
    <xf numFmtId="1" fontId="3" fillId="0" borderId="20" xfId="2" applyNumberFormat="1" applyFont="1" applyBorder="1" applyAlignment="1">
      <alignment horizontal="center" vertical="center" wrapText="1"/>
    </xf>
    <xf numFmtId="0" fontId="3" fillId="0" borderId="21" xfId="2" applyFont="1" applyBorder="1" applyAlignment="1">
      <alignment horizontal="center" vertical="center" wrapText="1"/>
    </xf>
    <xf numFmtId="0" fontId="5"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43" fontId="5" fillId="2" borderId="0" xfId="1" applyFont="1" applyFill="1" applyBorder="1" applyAlignment="1">
      <alignment horizontal="center" vertical="center" wrapText="1"/>
    </xf>
    <xf numFmtId="164" fontId="5" fillId="0" borderId="0" xfId="1" applyNumberFormat="1" applyFont="1" applyBorder="1" applyAlignment="1">
      <alignment horizontal="center" vertical="center" wrapText="1"/>
    </xf>
    <xf numFmtId="44" fontId="3" fillId="0" borderId="0" xfId="1" applyNumberFormat="1" applyFont="1" applyBorder="1" applyAlignment="1">
      <alignment horizontal="center" vertical="center" wrapText="1"/>
    </xf>
    <xf numFmtId="44" fontId="3" fillId="0" borderId="0" xfId="2" applyNumberFormat="1" applyFont="1" applyBorder="1" applyAlignment="1">
      <alignment horizontal="center" vertical="center" wrapText="1"/>
    </xf>
    <xf numFmtId="0" fontId="3" fillId="0" borderId="0" xfId="2" applyFont="1" applyBorder="1" applyAlignment="1">
      <alignment horizontal="center" vertical="center" wrapText="1"/>
    </xf>
    <xf numFmtId="49" fontId="3" fillId="0" borderId="0" xfId="2" applyNumberFormat="1" applyFont="1" applyBorder="1" applyAlignment="1">
      <alignment horizontal="center" vertical="center" wrapText="1"/>
    </xf>
    <xf numFmtId="1" fontId="3" fillId="0" borderId="0" xfId="2" applyNumberFormat="1" applyFont="1" applyBorder="1" applyAlignment="1">
      <alignment horizontal="center" vertical="center" wrapText="1"/>
    </xf>
    <xf numFmtId="0" fontId="4" fillId="0" borderId="0" xfId="2" applyFont="1" applyAlignment="1">
      <alignment horizontal="right"/>
    </xf>
    <xf numFmtId="17" fontId="4" fillId="0" borderId="1" xfId="2" applyNumberFormat="1" applyFont="1" applyBorder="1" applyAlignment="1">
      <alignment horizontal="left" wrapText="1"/>
    </xf>
    <xf numFmtId="0" fontId="4" fillId="0" borderId="1" xfId="2" applyFont="1" applyBorder="1" applyAlignment="1"/>
    <xf numFmtId="0" fontId="6" fillId="0" borderId="1" xfId="2" applyFont="1" applyBorder="1" applyAlignment="1">
      <alignment horizontal="centerContinuous"/>
    </xf>
    <xf numFmtId="43" fontId="3" fillId="0" borderId="1" xfId="1" applyFont="1" applyBorder="1" applyAlignment="1">
      <alignment horizontal="center"/>
    </xf>
    <xf numFmtId="43" fontId="3" fillId="0" borderId="1" xfId="1" applyFont="1" applyBorder="1" applyAlignment="1"/>
    <xf numFmtId="0" fontId="3" fillId="0" borderId="1" xfId="2" applyFont="1" applyBorder="1" applyAlignment="1"/>
    <xf numFmtId="0" fontId="3" fillId="0" borderId="4" xfId="2" applyFont="1" applyBorder="1" applyAlignment="1">
      <alignment horizontal="center" vertical="center"/>
    </xf>
    <xf numFmtId="43" fontId="5" fillId="2" borderId="4" xfId="1" applyFont="1" applyFill="1" applyBorder="1" applyAlignment="1">
      <alignment horizontal="center" vertical="center" wrapText="1"/>
    </xf>
    <xf numFmtId="44" fontId="3" fillId="0" borderId="4" xfId="1" applyNumberFormat="1" applyFont="1" applyBorder="1" applyAlignment="1">
      <alignment horizontal="center" vertical="center" wrapText="1"/>
    </xf>
    <xf numFmtId="0" fontId="3" fillId="0" borderId="7" xfId="2" applyFont="1" applyBorder="1" applyAlignment="1">
      <alignment horizontal="center" vertical="center"/>
    </xf>
    <xf numFmtId="0" fontId="3" fillId="0" borderId="7" xfId="2" applyNumberFormat="1" applyFont="1" applyBorder="1" applyAlignment="1">
      <alignment horizontal="center" vertical="center" wrapText="1"/>
    </xf>
    <xf numFmtId="1" fontId="3" fillId="0" borderId="7" xfId="2" applyNumberFormat="1" applyFont="1" applyBorder="1" applyAlignment="1">
      <alignment horizontal="center" vertical="center" wrapText="1"/>
    </xf>
    <xf numFmtId="0" fontId="3" fillId="0" borderId="20" xfId="2" applyFont="1" applyBorder="1" applyAlignment="1">
      <alignment horizontal="center" vertical="center"/>
    </xf>
    <xf numFmtId="0" fontId="4" fillId="0" borderId="2" xfId="2" applyFont="1" applyBorder="1" applyAlignment="1">
      <alignment horizontal="left"/>
    </xf>
    <xf numFmtId="0" fontId="6" fillId="0" borderId="2" xfId="2" applyFont="1" applyBorder="1" applyAlignment="1">
      <alignment horizontal="left"/>
    </xf>
    <xf numFmtId="43" fontId="3" fillId="0" borderId="2" xfId="1" applyFont="1" applyBorder="1" applyAlignment="1">
      <alignment horizontal="left"/>
    </xf>
    <xf numFmtId="0" fontId="3" fillId="0" borderId="2" xfId="2" applyFont="1" applyBorder="1" applyAlignment="1">
      <alignment horizontal="left"/>
    </xf>
    <xf numFmtId="0" fontId="4" fillId="3" borderId="19" xfId="2" applyFont="1" applyFill="1" applyBorder="1" applyAlignment="1">
      <alignment horizontal="center" vertical="center" wrapText="1"/>
    </xf>
    <xf numFmtId="0" fontId="4" fillId="3" borderId="20" xfId="2" applyFont="1" applyFill="1" applyBorder="1" applyAlignment="1">
      <alignment horizontal="center" vertical="center" wrapText="1"/>
    </xf>
    <xf numFmtId="0" fontId="7" fillId="3" borderId="20" xfId="2" applyFont="1" applyFill="1" applyBorder="1" applyAlignment="1">
      <alignment horizontal="center" vertical="center" wrapText="1"/>
    </xf>
    <xf numFmtId="43" fontId="4" fillId="3" borderId="20" xfId="1" applyFont="1" applyFill="1" applyBorder="1" applyAlignment="1">
      <alignment horizontal="center" vertical="center" wrapText="1"/>
    </xf>
    <xf numFmtId="43" fontId="4" fillId="3" borderId="20" xfId="1" applyFont="1" applyFill="1" applyBorder="1" applyAlignment="1">
      <alignment horizontal="center" vertical="center" wrapText="1"/>
    </xf>
    <xf numFmtId="0" fontId="4" fillId="3" borderId="20" xfId="2" applyFont="1" applyFill="1" applyBorder="1" applyAlignment="1">
      <alignment horizontal="center" vertical="center" wrapText="1"/>
    </xf>
    <xf numFmtId="49" fontId="4" fillId="3" borderId="20" xfId="2" applyNumberFormat="1" applyFont="1" applyFill="1" applyBorder="1" applyAlignment="1">
      <alignment horizontal="center" vertical="center" wrapText="1"/>
    </xf>
    <xf numFmtId="0" fontId="4" fillId="3" borderId="21" xfId="2"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top"/>
    </xf>
    <xf numFmtId="44" fontId="5" fillId="0" borderId="0" xfId="0" applyNumberFormat="1" applyFont="1" applyAlignment="1">
      <alignment vertical="top"/>
    </xf>
    <xf numFmtId="0" fontId="8" fillId="0" borderId="0" xfId="0" applyFont="1" applyAlignment="1">
      <alignment vertical="top"/>
    </xf>
    <xf numFmtId="43" fontId="4" fillId="0" borderId="0" xfId="1" applyFont="1" applyBorder="1" applyAlignment="1">
      <alignment horizontal="center" vertical="center"/>
    </xf>
    <xf numFmtId="0" fontId="3" fillId="0" borderId="0" xfId="2" applyNumberFormat="1" applyFont="1" applyBorder="1" applyAlignment="1">
      <alignment horizontal="center" vertical="center"/>
    </xf>
    <xf numFmtId="0" fontId="3" fillId="0" borderId="0" xfId="1" applyNumberFormat="1" applyFont="1" applyBorder="1" applyAlignment="1">
      <alignment horizontal="center" vertical="center"/>
    </xf>
    <xf numFmtId="0" fontId="8" fillId="0" borderId="0" xfId="0" applyFont="1"/>
    <xf numFmtId="2" fontId="3" fillId="0" borderId="4" xfId="2" applyNumberFormat="1" applyFont="1" applyBorder="1" applyAlignment="1">
      <alignment horizontal="center" vertical="center" wrapText="1"/>
    </xf>
    <xf numFmtId="2" fontId="3" fillId="0" borderId="7" xfId="2" applyNumberFormat="1" applyFont="1" applyBorder="1" applyAlignment="1">
      <alignment horizontal="center" vertical="center" wrapText="1"/>
    </xf>
    <xf numFmtId="2" fontId="3" fillId="0" borderId="20" xfId="2" applyNumberFormat="1" applyFont="1" applyBorder="1" applyAlignment="1">
      <alignment horizontal="center" vertical="center" wrapText="1"/>
    </xf>
    <xf numFmtId="2" fontId="3" fillId="0" borderId="0" xfId="2" applyNumberFormat="1" applyFont="1" applyBorder="1" applyAlignment="1">
      <alignment horizontal="center" vertical="center" wrapText="1"/>
    </xf>
    <xf numFmtId="0" fontId="4" fillId="0" borderId="1" xfId="2" applyFont="1" applyBorder="1" applyAlignment="1">
      <alignment horizontal="left"/>
    </xf>
    <xf numFmtId="0" fontId="6" fillId="0" borderId="1" xfId="2" applyFont="1" applyBorder="1" applyAlignment="1">
      <alignment horizontal="left"/>
    </xf>
    <xf numFmtId="43" fontId="3" fillId="0" borderId="1" xfId="1" applyFont="1" applyBorder="1" applyAlignment="1">
      <alignment horizontal="left"/>
    </xf>
    <xf numFmtId="0" fontId="3" fillId="0" borderId="1" xfId="2" applyFont="1" applyBorder="1" applyAlignment="1">
      <alignment horizontal="left"/>
    </xf>
    <xf numFmtId="0" fontId="3" fillId="2" borderId="7" xfId="2" applyFont="1" applyFill="1" applyBorder="1" applyAlignment="1">
      <alignment horizontal="center" vertical="center" wrapText="1"/>
    </xf>
    <xf numFmtId="164" fontId="3" fillId="0" borderId="7" xfId="1" applyNumberFormat="1" applyFont="1" applyBorder="1" applyAlignment="1">
      <alignment horizontal="center" vertical="center" wrapText="1"/>
    </xf>
    <xf numFmtId="44" fontId="5" fillId="0" borderId="7" xfId="1" applyNumberFormat="1" applyFont="1" applyBorder="1" applyAlignment="1">
      <alignment horizontal="center" vertical="center" wrapText="1"/>
    </xf>
    <xf numFmtId="44" fontId="5" fillId="0" borderId="20" xfId="1" applyNumberFormat="1" applyFont="1" applyBorder="1" applyAlignment="1">
      <alignment horizontal="center" vertical="center" wrapText="1"/>
    </xf>
    <xf numFmtId="0" fontId="3" fillId="0" borderId="20" xfId="2" applyNumberFormat="1" applyFont="1" applyBorder="1" applyAlignment="1">
      <alignment horizontal="center" vertical="center" wrapText="1"/>
    </xf>
    <xf numFmtId="164" fontId="4" fillId="0" borderId="16" xfId="1" applyNumberFormat="1" applyFont="1" applyBorder="1" applyAlignment="1">
      <alignment horizontal="center" vertical="center"/>
    </xf>
    <xf numFmtId="43" fontId="4" fillId="0" borderId="16" xfId="1" applyFont="1" applyBorder="1" applyAlignment="1">
      <alignment horizontal="center" vertical="center"/>
    </xf>
    <xf numFmtId="0" fontId="3" fillId="0" borderId="17" xfId="2" applyNumberFormat="1" applyFont="1" applyBorder="1" applyAlignment="1">
      <alignment horizontal="center" vertical="center"/>
    </xf>
    <xf numFmtId="0" fontId="3" fillId="0" borderId="16" xfId="1" applyNumberFormat="1" applyFont="1" applyBorder="1" applyAlignment="1">
      <alignment horizontal="center" vertical="center"/>
    </xf>
    <xf numFmtId="0" fontId="3" fillId="0" borderId="18" xfId="1" applyNumberFormat="1" applyFont="1" applyBorder="1" applyAlignment="1">
      <alignment horizontal="center" vertical="center"/>
    </xf>
    <xf numFmtId="164" fontId="3" fillId="0" borderId="4" xfId="1" applyNumberFormat="1" applyFont="1" applyBorder="1" applyAlignment="1">
      <alignment horizontal="center" vertical="center" wrapText="1"/>
    </xf>
    <xf numFmtId="164" fontId="3" fillId="0" borderId="4" xfId="2" applyNumberFormat="1" applyFont="1" applyBorder="1" applyAlignment="1">
      <alignment horizontal="center" vertical="center" wrapText="1"/>
    </xf>
    <xf numFmtId="0" fontId="3" fillId="0" borderId="4" xfId="2" applyNumberFormat="1" applyFont="1" applyBorder="1" applyAlignment="1">
      <alignment horizontal="center" vertical="center" wrapText="1"/>
    </xf>
    <xf numFmtId="164" fontId="3" fillId="0" borderId="7" xfId="2" applyNumberFormat="1" applyFont="1" applyBorder="1" applyAlignment="1">
      <alignment horizontal="center" vertical="center" wrapText="1"/>
    </xf>
    <xf numFmtId="164" fontId="3" fillId="0" borderId="20" xfId="1" applyNumberFormat="1" applyFont="1" applyBorder="1" applyAlignment="1">
      <alignment horizontal="center" vertical="center" wrapText="1"/>
    </xf>
    <xf numFmtId="164" fontId="3" fillId="0" borderId="20" xfId="2" applyNumberFormat="1" applyFont="1" applyBorder="1" applyAlignment="1">
      <alignment horizontal="center" vertical="center" wrapText="1"/>
    </xf>
    <xf numFmtId="164" fontId="3" fillId="0" borderId="0" xfId="1" applyNumberFormat="1" applyFont="1" applyBorder="1" applyAlignment="1">
      <alignment horizontal="center" vertical="center" wrapText="1"/>
    </xf>
    <xf numFmtId="164" fontId="3" fillId="0" borderId="0" xfId="2" applyNumberFormat="1" applyFont="1" applyBorder="1" applyAlignment="1">
      <alignment horizontal="center" vertical="center" wrapText="1"/>
    </xf>
    <xf numFmtId="0" fontId="4" fillId="0" borderId="0" xfId="2"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2" borderId="13" xfId="0" applyFont="1" applyFill="1" applyBorder="1" applyAlignment="1">
      <alignment horizontal="center" vertical="center" wrapText="1"/>
    </xf>
    <xf numFmtId="43" fontId="5" fillId="2" borderId="13" xfId="1" applyFont="1" applyFill="1" applyBorder="1" applyAlignment="1">
      <alignment horizontal="center" vertical="center" wrapText="1"/>
    </xf>
    <xf numFmtId="164" fontId="5" fillId="0" borderId="13" xfId="1" applyNumberFormat="1" applyFont="1" applyBorder="1" applyAlignment="1">
      <alignment horizontal="center" vertical="center" wrapText="1"/>
    </xf>
    <xf numFmtId="164" fontId="3" fillId="0" borderId="13" xfId="1" applyNumberFormat="1" applyFont="1" applyBorder="1" applyAlignment="1">
      <alignment horizontal="center" vertical="center" wrapText="1"/>
    </xf>
    <xf numFmtId="164" fontId="3" fillId="0" borderId="13" xfId="2" applyNumberFormat="1" applyFont="1" applyBorder="1" applyAlignment="1">
      <alignment horizontal="center" vertical="center" wrapText="1"/>
    </xf>
    <xf numFmtId="0" fontId="3" fillId="0" borderId="13" xfId="2" applyFont="1" applyBorder="1" applyAlignment="1">
      <alignment horizontal="center" vertical="center" wrapText="1"/>
    </xf>
    <xf numFmtId="49" fontId="3" fillId="0" borderId="13" xfId="2" applyNumberFormat="1" applyFont="1" applyBorder="1" applyAlignment="1">
      <alignment horizontal="center" vertical="center" wrapText="1"/>
    </xf>
    <xf numFmtId="1" fontId="3" fillId="0" borderId="13" xfId="2" applyNumberFormat="1" applyFont="1" applyBorder="1" applyAlignment="1">
      <alignment horizontal="center" vertical="center" wrapText="1"/>
    </xf>
    <xf numFmtId="0" fontId="3" fillId="0" borderId="14" xfId="2"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65" fontId="3" fillId="2" borderId="13" xfId="1" applyNumberFormat="1" applyFont="1" applyFill="1" applyBorder="1" applyAlignment="1">
      <alignment horizontal="center" vertical="center" wrapText="1"/>
    </xf>
    <xf numFmtId="43" fontId="3" fillId="0" borderId="13" xfId="1" applyFont="1" applyBorder="1" applyAlignment="1">
      <alignment horizontal="center" vertical="center" wrapText="1"/>
    </xf>
    <xf numFmtId="0" fontId="4" fillId="0" borderId="17" xfId="2" applyNumberFormat="1" applyFont="1" applyBorder="1" applyAlignment="1">
      <alignment horizontal="center" vertical="center"/>
    </xf>
    <xf numFmtId="0" fontId="4" fillId="0" borderId="16" xfId="1" applyNumberFormat="1" applyFont="1" applyBorder="1" applyAlignment="1">
      <alignment horizontal="center" vertical="center"/>
    </xf>
    <xf numFmtId="0" fontId="4" fillId="0" borderId="18" xfId="1" applyNumberFormat="1" applyFont="1" applyBorder="1" applyAlignment="1">
      <alignment horizontal="center" vertical="center"/>
    </xf>
    <xf numFmtId="0" fontId="4" fillId="0" borderId="0" xfId="2" applyNumberFormat="1" applyFont="1" applyBorder="1" applyAlignment="1">
      <alignment horizontal="center" vertical="center"/>
    </xf>
    <xf numFmtId="0" fontId="4" fillId="0" borderId="0" xfId="1" applyNumberFormat="1" applyFont="1" applyBorder="1" applyAlignment="1">
      <alignment horizontal="center" vertical="center"/>
    </xf>
    <xf numFmtId="2" fontId="3" fillId="0" borderId="0" xfId="2" applyNumberFormat="1" applyFont="1"/>
    <xf numFmtId="0" fontId="3" fillId="0" borderId="0" xfId="2" applyFont="1" applyAlignment="1">
      <alignment horizontal="center" vertical="top"/>
    </xf>
    <xf numFmtId="2" fontId="3" fillId="0" borderId="0" xfId="2" applyNumberFormat="1" applyFont="1" applyAlignment="1"/>
    <xf numFmtId="0" fontId="4" fillId="0" borderId="0" xfId="2" applyFont="1" applyBorder="1" applyAlignment="1">
      <alignment horizontal="right"/>
    </xf>
    <xf numFmtId="0" fontId="4" fillId="2" borderId="2" xfId="2" applyFont="1" applyFill="1" applyBorder="1" applyAlignment="1">
      <alignment horizontal="left" wrapText="1"/>
    </xf>
    <xf numFmtId="17" fontId="4" fillId="0" borderId="2" xfId="2" applyNumberFormat="1" applyFont="1" applyBorder="1" applyAlignment="1">
      <alignment horizontal="left" wrapText="1"/>
    </xf>
    <xf numFmtId="0" fontId="3" fillId="0" borderId="0" xfId="0" applyFont="1" applyBorder="1" applyAlignment="1">
      <alignment horizontal="center" vertical="top" wrapText="1"/>
    </xf>
    <xf numFmtId="0" fontId="5" fillId="0" borderId="0" xfId="0" applyFont="1" applyBorder="1" applyAlignment="1">
      <alignment horizontal="center" vertical="top" wrapText="1"/>
    </xf>
    <xf numFmtId="0" fontId="3" fillId="2" borderId="0" xfId="2" applyFont="1" applyFill="1" applyBorder="1" applyAlignment="1">
      <alignment horizontal="center" vertical="top" wrapText="1"/>
    </xf>
    <xf numFmtId="165" fontId="3" fillId="2" borderId="0" xfId="1" applyNumberFormat="1" applyFont="1" applyFill="1" applyBorder="1" applyAlignment="1">
      <alignment horizontal="center" vertical="top" wrapText="1"/>
    </xf>
    <xf numFmtId="43" fontId="3" fillId="0" borderId="0" xfId="1" applyFont="1" applyBorder="1" applyAlignment="1">
      <alignment horizontal="center" vertical="top" wrapText="1"/>
    </xf>
    <xf numFmtId="0" fontId="3" fillId="0" borderId="0" xfId="2" applyFont="1" applyBorder="1" applyAlignment="1">
      <alignment horizontal="center" vertical="top" wrapText="1"/>
    </xf>
    <xf numFmtId="49" fontId="3" fillId="0" borderId="0" xfId="2" applyNumberFormat="1" applyFont="1" applyBorder="1" applyAlignment="1">
      <alignment horizontal="center" vertical="top" wrapText="1"/>
    </xf>
    <xf numFmtId="1" fontId="3" fillId="0" borderId="0" xfId="2" applyNumberFormat="1" applyFont="1" applyBorder="1" applyAlignment="1">
      <alignment horizontal="center" vertical="top" wrapText="1"/>
    </xf>
    <xf numFmtId="0" fontId="4" fillId="3" borderId="22" xfId="2" applyFont="1" applyFill="1" applyBorder="1" applyAlignment="1">
      <alignment horizontal="center" vertical="center" wrapText="1"/>
    </xf>
    <xf numFmtId="0" fontId="4" fillId="3" borderId="23" xfId="2" applyFont="1" applyFill="1" applyBorder="1" applyAlignment="1">
      <alignment horizontal="center" vertical="center" wrapText="1"/>
    </xf>
    <xf numFmtId="0" fontId="4" fillId="3" borderId="24" xfId="2" applyFont="1" applyFill="1" applyBorder="1" applyAlignment="1">
      <alignment horizontal="center" vertical="center" wrapText="1"/>
    </xf>
    <xf numFmtId="0" fontId="4" fillId="3" borderId="25" xfId="2" applyFont="1" applyFill="1" applyBorder="1" applyAlignment="1">
      <alignment horizontal="center" vertical="center" wrapText="1"/>
    </xf>
    <xf numFmtId="43" fontId="4" fillId="3" borderId="25" xfId="1" applyFont="1" applyFill="1" applyBorder="1" applyAlignment="1">
      <alignment horizontal="center" vertical="center" wrapText="1"/>
    </xf>
    <xf numFmtId="0" fontId="4" fillId="3" borderId="26" xfId="2" applyFont="1" applyFill="1" applyBorder="1" applyAlignment="1">
      <alignment horizontal="center" vertical="center" wrapText="1"/>
    </xf>
    <xf numFmtId="0" fontId="4" fillId="3" borderId="27" xfId="2" applyFont="1" applyFill="1" applyBorder="1" applyAlignment="1">
      <alignment horizontal="center" vertical="center" wrapText="1"/>
    </xf>
    <xf numFmtId="0" fontId="4" fillId="3" borderId="28" xfId="2" applyFont="1" applyFill="1" applyBorder="1" applyAlignment="1">
      <alignment horizontal="center" vertical="center" wrapText="1"/>
    </xf>
    <xf numFmtId="0" fontId="4" fillId="3" borderId="29" xfId="2" applyFont="1" applyFill="1" applyBorder="1" applyAlignment="1">
      <alignment horizontal="center" vertical="center" wrapText="1"/>
    </xf>
    <xf numFmtId="0" fontId="4" fillId="3" borderId="30" xfId="2" applyFont="1" applyFill="1" applyBorder="1" applyAlignment="1">
      <alignment horizontal="center" vertical="center" wrapText="1"/>
    </xf>
    <xf numFmtId="0" fontId="4" fillId="3" borderId="31" xfId="2" applyFont="1" applyFill="1" applyBorder="1" applyAlignment="1">
      <alignment horizontal="center" vertical="center" wrapText="1"/>
    </xf>
    <xf numFmtId="43" fontId="4" fillId="3" borderId="31" xfId="1" applyFont="1" applyFill="1" applyBorder="1" applyAlignment="1">
      <alignment horizontal="center" vertical="center" wrapText="1"/>
    </xf>
    <xf numFmtId="0" fontId="4" fillId="3" borderId="32" xfId="2" applyFont="1" applyFill="1" applyBorder="1" applyAlignment="1">
      <alignment horizontal="center" vertical="center" wrapText="1"/>
    </xf>
    <xf numFmtId="0" fontId="4" fillId="3" borderId="33"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4" xfId="2" applyFont="1" applyFill="1" applyBorder="1" applyAlignment="1">
      <alignment horizontal="center" vertical="center" wrapText="1"/>
    </xf>
    <xf numFmtId="0" fontId="4" fillId="3" borderId="35" xfId="2" applyFont="1" applyFill="1" applyBorder="1" applyAlignment="1">
      <alignment horizontal="center" vertical="center" wrapText="1"/>
    </xf>
    <xf numFmtId="0" fontId="4" fillId="3" borderId="36" xfId="2" applyFont="1" applyFill="1" applyBorder="1" applyAlignment="1">
      <alignment horizontal="center" vertical="center" wrapText="1"/>
    </xf>
    <xf numFmtId="0" fontId="4" fillId="3" borderId="10" xfId="2" applyNumberFormat="1" applyFont="1" applyFill="1" applyBorder="1" applyAlignment="1">
      <alignment horizontal="center" vertical="center" wrapText="1"/>
    </xf>
    <xf numFmtId="2" fontId="4" fillId="3" borderId="10" xfId="2" applyNumberFormat="1" applyFont="1" applyFill="1" applyBorder="1" applyAlignment="1">
      <alignment horizontal="center" vertical="center" wrapText="1"/>
    </xf>
    <xf numFmtId="0" fontId="4" fillId="3" borderId="37" xfId="2" applyFont="1" applyFill="1" applyBorder="1" applyAlignment="1">
      <alignment horizontal="center" vertical="center" wrapText="1"/>
    </xf>
    <xf numFmtId="0" fontId="4" fillId="3" borderId="38" xfId="2"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3" fontId="3" fillId="2" borderId="4" xfId="1" applyFont="1" applyFill="1" applyBorder="1" applyAlignment="1">
      <alignment horizontal="center" vertical="center" wrapText="1"/>
    </xf>
    <xf numFmtId="164" fontId="3" fillId="2" borderId="4" xfId="1" applyNumberFormat="1" applyFont="1" applyFill="1" applyBorder="1" applyAlignment="1">
      <alignment horizontal="center" vertical="center" wrapText="1"/>
    </xf>
    <xf numFmtId="7" fontId="3" fillId="0" borderId="4" xfId="2" applyNumberFormat="1" applyFont="1" applyBorder="1" applyAlignment="1">
      <alignment horizontal="center" vertical="center" wrapText="1"/>
    </xf>
    <xf numFmtId="165" fontId="3" fillId="0" borderId="4" xfId="2"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43" fontId="3" fillId="2" borderId="7" xfId="1" applyFont="1" applyFill="1" applyBorder="1" applyAlignment="1">
      <alignment horizontal="center" vertical="center" wrapText="1"/>
    </xf>
    <xf numFmtId="164" fontId="3" fillId="2" borderId="7" xfId="1" applyNumberFormat="1" applyFont="1" applyFill="1" applyBorder="1" applyAlignment="1">
      <alignment horizontal="center" vertical="center" wrapText="1"/>
    </xf>
    <xf numFmtId="7" fontId="3" fillId="0" borderId="7" xfId="2"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43" fontId="3" fillId="2" borderId="20" xfId="1" applyFont="1" applyFill="1" applyBorder="1" applyAlignment="1">
      <alignment horizontal="center" vertical="center" wrapText="1"/>
    </xf>
    <xf numFmtId="164" fontId="3" fillId="2" borderId="20" xfId="1" applyNumberFormat="1" applyFont="1" applyFill="1" applyBorder="1" applyAlignment="1">
      <alignment horizontal="center" vertical="center" wrapText="1"/>
    </xf>
    <xf numFmtId="7" fontId="3" fillId="0" borderId="20" xfId="2" applyNumberFormat="1" applyFont="1" applyBorder="1" applyAlignment="1">
      <alignment horizontal="center" vertical="center" wrapText="1"/>
    </xf>
    <xf numFmtId="2" fontId="3" fillId="0" borderId="0" xfId="2" applyNumberFormat="1" applyFont="1" applyBorder="1" applyAlignment="1">
      <alignment horizontal="center" vertical="center"/>
    </xf>
    <xf numFmtId="0" fontId="3" fillId="0" borderId="0" xfId="2" applyFont="1" applyBorder="1" applyAlignment="1">
      <alignment horizontal="left" vertical="center"/>
    </xf>
    <xf numFmtId="0" fontId="3" fillId="0" borderId="0" xfId="2" applyFont="1" applyAlignment="1">
      <alignment horizontal="right"/>
    </xf>
    <xf numFmtId="0" fontId="3" fillId="0" borderId="0" xfId="2" applyFont="1" applyAlignment="1">
      <alignment vertical="top"/>
    </xf>
    <xf numFmtId="0" fontId="3" fillId="0" borderId="0" xfId="2" applyFont="1" applyBorder="1" applyAlignment="1">
      <alignment vertical="top"/>
    </xf>
    <xf numFmtId="0" fontId="3" fillId="0" borderId="0" xfId="2" applyFont="1" applyBorder="1" applyAlignment="1">
      <alignment horizontal="left" vertical="top"/>
    </xf>
    <xf numFmtId="0" fontId="4" fillId="0" borderId="0" xfId="2" applyFont="1" applyBorder="1" applyAlignment="1">
      <alignment vertical="top"/>
    </xf>
    <xf numFmtId="164" fontId="4" fillId="0" borderId="0" xfId="1" applyNumberFormat="1" applyFont="1" applyBorder="1" applyAlignment="1">
      <alignment horizontal="center" vertical="top"/>
    </xf>
    <xf numFmtId="43" fontId="4" fillId="0" borderId="0" xfId="1" applyNumberFormat="1" applyFont="1" applyBorder="1" applyAlignment="1">
      <alignment horizontal="center" vertical="top"/>
    </xf>
    <xf numFmtId="0" fontId="4" fillId="0" borderId="0" xfId="2" applyFont="1" applyBorder="1" applyAlignment="1">
      <alignment horizontal="center" vertical="top"/>
    </xf>
    <xf numFmtId="43" fontId="4" fillId="0" borderId="0" xfId="1" applyFont="1" applyBorder="1" applyAlignment="1">
      <alignment vertical="top"/>
    </xf>
    <xf numFmtId="49" fontId="4" fillId="0" borderId="0" xfId="1" applyNumberFormat="1" applyFont="1" applyBorder="1" applyAlignment="1">
      <alignment vertical="top"/>
    </xf>
    <xf numFmtId="2" fontId="3" fillId="0" borderId="0" xfId="2" applyNumberFormat="1" applyFont="1" applyBorder="1" applyAlignment="1">
      <alignment horizontal="center" vertical="top"/>
    </xf>
    <xf numFmtId="0" fontId="3" fillId="0" borderId="0" xfId="2" applyFont="1" applyBorder="1" applyAlignment="1">
      <alignment horizontal="center" vertical="top"/>
    </xf>
    <xf numFmtId="43" fontId="4" fillId="0" borderId="0" xfId="1" applyNumberFormat="1" applyFont="1" applyBorder="1" applyAlignment="1">
      <alignment horizontal="center" vertical="center"/>
    </xf>
    <xf numFmtId="164" fontId="4" fillId="0" borderId="0" xfId="1" applyNumberFormat="1" applyFont="1" applyBorder="1" applyAlignment="1">
      <alignment vertical="center"/>
    </xf>
    <xf numFmtId="7" fontId="4" fillId="0" borderId="0" xfId="1" applyNumberFormat="1" applyFont="1" applyBorder="1" applyAlignment="1">
      <alignment vertical="center"/>
    </xf>
    <xf numFmtId="43" fontId="4" fillId="0" borderId="0" xfId="1" applyFont="1" applyBorder="1" applyAlignment="1">
      <alignment vertical="center"/>
    </xf>
    <xf numFmtId="49" fontId="4" fillId="0" borderId="0" xfId="1" applyNumberFormat="1" applyFont="1" applyBorder="1" applyAlignment="1">
      <alignment vertical="center"/>
    </xf>
    <xf numFmtId="0" fontId="9" fillId="0" borderId="2" xfId="2" applyFont="1" applyBorder="1" applyAlignment="1">
      <alignment horizontal="centerContinuous"/>
    </xf>
    <xf numFmtId="2" fontId="3" fillId="0" borderId="0" xfId="2" applyNumberFormat="1" applyFont="1" applyBorder="1" applyAlignment="1"/>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43" fontId="11" fillId="2" borderId="20" xfId="1" applyFont="1" applyFill="1" applyBorder="1" applyAlignment="1">
      <alignment horizontal="center" vertical="center" wrapText="1"/>
    </xf>
    <xf numFmtId="0" fontId="3" fillId="0" borderId="0" xfId="0" applyFont="1" applyBorder="1" applyAlignment="1">
      <alignment horizontal="center" vertical="center" wrapText="1"/>
    </xf>
    <xf numFmtId="0" fontId="10" fillId="2" borderId="0" xfId="0" applyFont="1" applyFill="1" applyBorder="1" applyAlignment="1">
      <alignment horizontal="center" vertical="center" wrapText="1"/>
    </xf>
    <xf numFmtId="43" fontId="3" fillId="2" borderId="0" xfId="1" applyFont="1" applyFill="1" applyBorder="1" applyAlignment="1">
      <alignment horizontal="center" vertical="center" wrapText="1"/>
    </xf>
    <xf numFmtId="7" fontId="3" fillId="0" borderId="0" xfId="2" applyNumberFormat="1" applyFont="1" applyBorder="1" applyAlignment="1">
      <alignment horizontal="center" vertical="center" wrapText="1"/>
    </xf>
    <xf numFmtId="0" fontId="4" fillId="3" borderId="15" xfId="2" applyFont="1" applyFill="1" applyBorder="1" applyAlignment="1">
      <alignment horizontal="center" vertical="center" wrapText="1"/>
    </xf>
    <xf numFmtId="0" fontId="4" fillId="3" borderId="16" xfId="2" applyFont="1" applyFill="1" applyBorder="1" applyAlignment="1">
      <alignment horizontal="center" vertical="center" wrapText="1"/>
    </xf>
    <xf numFmtId="43" fontId="4" fillId="3" borderId="16" xfId="1" applyFont="1" applyFill="1" applyBorder="1" applyAlignment="1">
      <alignment horizontal="center" vertical="center" wrapText="1"/>
    </xf>
    <xf numFmtId="0" fontId="4" fillId="3" borderId="20" xfId="2" applyNumberFormat="1" applyFont="1" applyFill="1" applyBorder="1" applyAlignment="1">
      <alignment horizontal="center" vertical="center" wrapText="1"/>
    </xf>
    <xf numFmtId="2" fontId="4" fillId="3" borderId="20" xfId="2" applyNumberFormat="1" applyFont="1" applyFill="1" applyBorder="1" applyAlignment="1">
      <alignment horizontal="center" vertical="center" wrapText="1"/>
    </xf>
    <xf numFmtId="0" fontId="4" fillId="3" borderId="39" xfId="2" applyFont="1" applyFill="1" applyBorder="1" applyAlignment="1">
      <alignment horizontal="center" vertical="center" wrapText="1"/>
    </xf>
    <xf numFmtId="0" fontId="4" fillId="3" borderId="18" xfId="2"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43" fontId="11" fillId="2" borderId="41" xfId="1" applyFont="1" applyFill="1" applyBorder="1" applyAlignment="1">
      <alignment horizontal="center" vertical="center" wrapText="1"/>
    </xf>
    <xf numFmtId="43" fontId="3" fillId="2" borderId="41" xfId="1" applyFont="1" applyFill="1" applyBorder="1" applyAlignment="1">
      <alignment horizontal="center" vertical="center" wrapText="1"/>
    </xf>
    <xf numFmtId="164" fontId="3" fillId="2" borderId="41" xfId="1" applyNumberFormat="1" applyFont="1" applyFill="1" applyBorder="1" applyAlignment="1">
      <alignment horizontal="center" vertical="center" wrapText="1"/>
    </xf>
    <xf numFmtId="164" fontId="3" fillId="0" borderId="41" xfId="2" applyNumberFormat="1" applyFont="1" applyBorder="1" applyAlignment="1">
      <alignment horizontal="center" vertical="center" wrapText="1"/>
    </xf>
    <xf numFmtId="7" fontId="3" fillId="0" borderId="41" xfId="2" applyNumberFormat="1" applyFont="1" applyBorder="1" applyAlignment="1">
      <alignment horizontal="center" vertical="center" wrapText="1"/>
    </xf>
    <xf numFmtId="1" fontId="3" fillId="0" borderId="41" xfId="2" applyNumberFormat="1" applyFont="1" applyBorder="1" applyAlignment="1">
      <alignment horizontal="center" vertical="center" wrapText="1"/>
    </xf>
    <xf numFmtId="0" fontId="3" fillId="0" borderId="41" xfId="2" applyFont="1" applyBorder="1" applyAlignment="1">
      <alignment horizontal="center" vertical="center" wrapText="1"/>
    </xf>
    <xf numFmtId="0" fontId="3" fillId="0" borderId="42" xfId="2" applyFont="1" applyBorder="1" applyAlignment="1">
      <alignment horizontal="center" vertical="center" wrapText="1"/>
    </xf>
    <xf numFmtId="43" fontId="11" fillId="2" borderId="7" xfId="1" applyFont="1" applyFill="1" applyBorder="1" applyAlignment="1">
      <alignment horizontal="center" vertical="center" wrapText="1"/>
    </xf>
    <xf numFmtId="7" fontId="4" fillId="0" borderId="16" xfId="1" applyNumberFormat="1" applyFont="1" applyBorder="1" applyAlignment="1">
      <alignment horizontal="center" vertical="center"/>
    </xf>
    <xf numFmtId="7" fontId="4" fillId="0" borderId="0" xfId="1" applyNumberFormat="1" applyFont="1" applyBorder="1" applyAlignment="1">
      <alignment horizontal="center" vertical="center"/>
    </xf>
    <xf numFmtId="43" fontId="3" fillId="0" borderId="7" xfId="1" applyFont="1" applyBorder="1" applyAlignment="1">
      <alignment horizontal="center" vertical="center" wrapText="1"/>
    </xf>
    <xf numFmtId="0" fontId="5" fillId="2" borderId="20" xfId="0" applyFont="1" applyFill="1" applyBorder="1" applyAlignment="1">
      <alignment horizontal="center" vertical="center"/>
    </xf>
    <xf numFmtId="165" fontId="3" fillId="0" borderId="20" xfId="2" applyNumberFormat="1" applyFont="1" applyBorder="1" applyAlignment="1">
      <alignment horizontal="center" vertical="center" wrapText="1"/>
    </xf>
    <xf numFmtId="0" fontId="5" fillId="2" borderId="0" xfId="0" applyFont="1" applyFill="1" applyBorder="1" applyAlignment="1">
      <alignment horizontal="center" vertical="center"/>
    </xf>
    <xf numFmtId="165" fontId="3" fillId="0" borderId="0" xfId="2" applyNumberFormat="1" applyFont="1" applyBorder="1" applyAlignment="1">
      <alignment horizontal="center" vertical="center" wrapText="1"/>
    </xf>
    <xf numFmtId="0" fontId="10" fillId="2" borderId="20" xfId="0" applyFont="1" applyFill="1" applyBorder="1" applyAlignment="1">
      <alignment horizontal="center" vertical="center" wrapText="1"/>
    </xf>
    <xf numFmtId="43" fontId="3" fillId="0" borderId="0" xfId="1" applyFont="1" applyBorder="1" applyAlignment="1">
      <alignment horizontal="center" vertical="center" wrapText="1"/>
    </xf>
    <xf numFmtId="165" fontId="3" fillId="0" borderId="7" xfId="2" applyNumberFormat="1" applyFont="1" applyBorder="1" applyAlignment="1">
      <alignment horizontal="center" vertical="center" wrapText="1"/>
    </xf>
    <xf numFmtId="43" fontId="3" fillId="0" borderId="20" xfId="1" applyFont="1" applyBorder="1" applyAlignment="1">
      <alignment horizontal="center" vertical="center" wrapText="1"/>
    </xf>
    <xf numFmtId="0" fontId="4" fillId="0" borderId="17" xfId="2" applyFont="1" applyBorder="1" applyAlignment="1">
      <alignment horizontal="center" vertical="center"/>
    </xf>
    <xf numFmtId="49" fontId="4" fillId="0" borderId="0" xfId="1" applyNumberFormat="1" applyFont="1" applyBorder="1" applyAlignment="1">
      <alignment horizontal="center" vertical="center"/>
    </xf>
    <xf numFmtId="0" fontId="3" fillId="0" borderId="3" xfId="2" applyFont="1" applyBorder="1" applyAlignment="1">
      <alignment horizontal="center" vertical="center" wrapText="1"/>
    </xf>
    <xf numFmtId="0" fontId="3" fillId="2" borderId="7" xfId="0" applyFont="1" applyFill="1" applyBorder="1" applyAlignment="1">
      <alignment horizontal="center" vertical="center" wrapText="1"/>
    </xf>
    <xf numFmtId="164" fontId="3" fillId="2" borderId="7" xfId="2" applyNumberFormat="1" applyFont="1" applyFill="1" applyBorder="1" applyAlignment="1">
      <alignment horizontal="center" vertical="center" wrapText="1"/>
    </xf>
    <xf numFmtId="1" fontId="3" fillId="2" borderId="7" xfId="2" applyNumberFormat="1"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20" xfId="0" applyFont="1" applyFill="1" applyBorder="1" applyAlignment="1">
      <alignment horizontal="center" vertical="center" wrapText="1"/>
    </xf>
    <xf numFmtId="1" fontId="3" fillId="2" borderId="20" xfId="2" applyNumberFormat="1"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2" fontId="3" fillId="0" borderId="13" xfId="2" applyNumberFormat="1" applyFont="1" applyBorder="1" applyAlignment="1">
      <alignment horizontal="center" vertical="center" wrapText="1"/>
    </xf>
    <xf numFmtId="43" fontId="3" fillId="0" borderId="13" xfId="2" applyNumberFormat="1" applyFont="1" applyBorder="1" applyAlignment="1">
      <alignment horizontal="center" vertical="center" wrapText="1"/>
    </xf>
    <xf numFmtId="1" fontId="4" fillId="0" borderId="16" xfId="1" applyNumberFormat="1" applyFont="1" applyBorder="1" applyAlignment="1">
      <alignment horizontal="center" vertical="center"/>
    </xf>
    <xf numFmtId="49" fontId="4" fillId="0" borderId="18" xfId="1" applyNumberFormat="1" applyFont="1" applyBorder="1" applyAlignment="1">
      <alignment horizontal="center" vertical="center"/>
    </xf>
    <xf numFmtId="43" fontId="3" fillId="0" borderId="0" xfId="2" applyNumberFormat="1" applyFont="1" applyBorder="1" applyAlignment="1">
      <alignment horizontal="center" vertical="center" wrapText="1"/>
    </xf>
    <xf numFmtId="44" fontId="3" fillId="2" borderId="0" xfId="1" applyNumberFormat="1" applyFont="1" applyFill="1" applyBorder="1" applyAlignment="1">
      <alignment horizontal="center" vertical="center" wrapText="1"/>
    </xf>
    <xf numFmtId="0" fontId="12" fillId="0" borderId="12" xfId="2" applyFont="1" applyBorder="1" applyAlignment="1">
      <alignment horizontal="center" vertical="center"/>
    </xf>
    <xf numFmtId="164" fontId="4" fillId="0" borderId="13" xfId="1" applyNumberFormat="1" applyFont="1" applyBorder="1" applyAlignment="1">
      <alignment horizontal="center" vertical="center"/>
    </xf>
    <xf numFmtId="44" fontId="4" fillId="0" borderId="14" xfId="1" applyNumberFormat="1" applyFont="1" applyBorder="1" applyAlignment="1">
      <alignment horizontal="center" vertical="center"/>
    </xf>
    <xf numFmtId="0" fontId="12" fillId="0" borderId="0" xfId="2" applyFont="1" applyBorder="1" applyAlignment="1">
      <alignment horizontal="center" vertical="center"/>
    </xf>
    <xf numFmtId="44" fontId="4" fillId="0" borderId="0" xfId="1" applyNumberFormat="1" applyFont="1" applyBorder="1" applyAlignment="1">
      <alignment horizontal="center" vertical="center"/>
    </xf>
    <xf numFmtId="44" fontId="4" fillId="0" borderId="0" xfId="2" applyNumberFormat="1" applyFont="1" applyBorder="1" applyAlignment="1">
      <alignment horizontal="center" vertical="center"/>
    </xf>
    <xf numFmtId="164" fontId="12" fillId="0" borderId="0" xfId="2" applyNumberFormat="1" applyFont="1" applyBorder="1" applyAlignment="1">
      <alignment horizontal="center" vertical="center"/>
    </xf>
    <xf numFmtId="164" fontId="5" fillId="0" borderId="0" xfId="0" applyNumberFormat="1" applyFont="1"/>
    <xf numFmtId="0" fontId="4" fillId="0" borderId="2" xfId="2" applyFont="1" applyBorder="1" applyAlignment="1">
      <alignment horizontal="left" wrapText="1"/>
    </xf>
    <xf numFmtId="0" fontId="3" fillId="0" borderId="2" xfId="2" applyFont="1" applyBorder="1" applyAlignment="1">
      <alignment horizontal="center"/>
    </xf>
    <xf numFmtId="0" fontId="4" fillId="0" borderId="0" xfId="2" applyFont="1" applyBorder="1" applyAlignment="1">
      <alignment horizontal="center" vertical="top" wrapText="1"/>
    </xf>
    <xf numFmtId="44" fontId="0" fillId="0" borderId="0" xfId="0" applyNumberFormat="1"/>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164" fontId="3" fillId="2" borderId="4" xfId="2" applyNumberFormat="1" applyFont="1" applyFill="1" applyBorder="1" applyAlignment="1">
      <alignment horizontal="center" vertical="center" wrapText="1"/>
    </xf>
    <xf numFmtId="0" fontId="3" fillId="2" borderId="4" xfId="2" applyNumberFormat="1" applyFont="1" applyFill="1" applyBorder="1" applyAlignment="1">
      <alignment horizontal="center" vertical="center" wrapText="1"/>
    </xf>
    <xf numFmtId="1" fontId="3" fillId="2" borderId="4" xfId="2" applyNumberFormat="1"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20" xfId="2" applyNumberFormat="1" applyFont="1" applyFill="1" applyBorder="1" applyAlignment="1">
      <alignment horizontal="center" vertical="center" wrapText="1"/>
    </xf>
    <xf numFmtId="164" fontId="4" fillId="0" borderId="14" xfId="1" applyNumberFormat="1" applyFont="1" applyBorder="1" applyAlignment="1">
      <alignment horizontal="center" vertical="center"/>
    </xf>
    <xf numFmtId="43" fontId="3" fillId="2" borderId="13" xfId="1" applyFont="1" applyFill="1" applyBorder="1" applyAlignment="1">
      <alignment horizontal="center" vertical="center" wrapText="1"/>
    </xf>
    <xf numFmtId="7" fontId="3" fillId="0" borderId="13" xfId="2" applyNumberFormat="1" applyFont="1" applyBorder="1" applyAlignment="1">
      <alignment horizontal="center" vertical="center" wrapText="1"/>
    </xf>
    <xf numFmtId="0" fontId="3" fillId="2" borderId="6" xfId="2" applyFont="1" applyFill="1" applyBorder="1" applyAlignment="1">
      <alignment horizontal="center" vertical="center" wrapText="1"/>
    </xf>
    <xf numFmtId="0" fontId="3" fillId="2" borderId="7" xfId="2" applyNumberFormat="1" applyFont="1" applyFill="1" applyBorder="1" applyAlignment="1">
      <alignment horizontal="center" vertical="center" wrapText="1"/>
    </xf>
    <xf numFmtId="164" fontId="3" fillId="2" borderId="20" xfId="2" applyNumberFormat="1" applyFont="1" applyFill="1" applyBorder="1" applyAlignment="1">
      <alignment horizontal="center" vertical="center" wrapText="1"/>
    </xf>
    <xf numFmtId="164" fontId="4" fillId="2" borderId="0" xfId="1" applyNumberFormat="1" applyFont="1" applyFill="1" applyBorder="1" applyAlignment="1">
      <alignment horizontal="center" vertical="center"/>
    </xf>
    <xf numFmtId="0" fontId="3" fillId="2" borderId="12" xfId="0" applyFont="1" applyFill="1" applyBorder="1" applyAlignment="1">
      <alignment horizontal="center" vertical="center" wrapText="1"/>
    </xf>
    <xf numFmtId="0" fontId="13" fillId="2" borderId="4" xfId="2" applyFont="1" applyFill="1" applyBorder="1" applyAlignment="1">
      <alignment horizontal="center" vertical="center" wrapText="1"/>
    </xf>
    <xf numFmtId="164" fontId="4" fillId="2" borderId="15" xfId="1" applyNumberFormat="1" applyFont="1" applyFill="1" applyBorder="1" applyAlignment="1">
      <alignment horizontal="center" vertical="center"/>
    </xf>
    <xf numFmtId="17" fontId="4" fillId="0" borderId="0" xfId="2" applyNumberFormat="1" applyFont="1" applyBorder="1" applyAlignment="1">
      <alignment horizontal="left" vertical="center" wrapText="1"/>
    </xf>
    <xf numFmtId="0" fontId="3" fillId="0" borderId="19" xfId="2" applyFont="1" applyBorder="1" applyAlignment="1">
      <alignment horizontal="center" vertical="center" wrapText="1"/>
    </xf>
    <xf numFmtId="164" fontId="14" fillId="0" borderId="16" xfId="1" applyNumberFormat="1" applyFont="1" applyBorder="1" applyAlignment="1">
      <alignment horizontal="center" vertical="center"/>
    </xf>
    <xf numFmtId="1" fontId="3" fillId="0" borderId="16" xfId="1" applyNumberFormat="1" applyFont="1" applyBorder="1" applyAlignment="1">
      <alignment horizontal="center" vertical="center"/>
    </xf>
    <xf numFmtId="1" fontId="3" fillId="0" borderId="18" xfId="1" applyNumberFormat="1" applyFont="1" applyBorder="1" applyAlignment="1">
      <alignment horizontal="center" vertical="center"/>
    </xf>
    <xf numFmtId="164" fontId="14" fillId="0" borderId="0" xfId="1" applyNumberFormat="1" applyFont="1" applyBorder="1" applyAlignment="1">
      <alignment horizontal="center" vertical="center"/>
    </xf>
    <xf numFmtId="1" fontId="3" fillId="0" borderId="0" xfId="1" applyNumberFormat="1" applyFont="1" applyBorder="1" applyAlignment="1">
      <alignment horizontal="center" vertical="center"/>
    </xf>
    <xf numFmtId="0" fontId="3" fillId="0" borderId="0" xfId="2" applyNumberFormat="1" applyFont="1" applyBorder="1" applyAlignment="1">
      <alignment horizontal="center" vertical="center" wrapText="1"/>
    </xf>
    <xf numFmtId="0" fontId="3" fillId="0" borderId="12" xfId="2" applyFont="1" applyBorder="1" applyAlignment="1">
      <alignment horizontal="center" vertical="center" wrapText="1"/>
    </xf>
    <xf numFmtId="0" fontId="4" fillId="0" borderId="0" xfId="2" applyFont="1" applyBorder="1" applyAlignment="1">
      <alignment vertical="center"/>
    </xf>
    <xf numFmtId="0" fontId="3" fillId="0" borderId="13" xfId="2" applyNumberFormat="1" applyFont="1" applyBorder="1" applyAlignment="1">
      <alignment horizontal="center" vertical="center" wrapText="1"/>
    </xf>
    <xf numFmtId="43" fontId="3" fillId="0" borderId="0" xfId="1" applyFont="1" applyBorder="1" applyAlignment="1">
      <alignment horizontal="center" vertical="center"/>
    </xf>
    <xf numFmtId="49" fontId="3" fillId="0" borderId="0" xfId="1" applyNumberFormat="1" applyFont="1" applyBorder="1" applyAlignment="1">
      <alignment horizontal="center" vertical="center"/>
    </xf>
    <xf numFmtId="164" fontId="3" fillId="2" borderId="25" xfId="1" applyNumberFormat="1" applyFont="1" applyFill="1" applyBorder="1" applyAlignment="1">
      <alignment horizontal="center" vertical="center" wrapText="1"/>
    </xf>
    <xf numFmtId="164" fontId="3" fillId="0" borderId="25" xfId="1" applyNumberFormat="1" applyFont="1" applyBorder="1" applyAlignment="1">
      <alignment horizontal="center" vertical="center" wrapText="1"/>
    </xf>
    <xf numFmtId="164" fontId="4" fillId="2" borderId="29" xfId="1" applyNumberFormat="1" applyFont="1" applyFill="1" applyBorder="1" applyAlignment="1">
      <alignment horizontal="center" vertical="center" wrapText="1"/>
    </xf>
    <xf numFmtId="164" fontId="4" fillId="2" borderId="12" xfId="1" applyNumberFormat="1" applyFont="1" applyFill="1" applyBorder="1" applyAlignment="1">
      <alignment horizontal="center" vertical="center" wrapText="1"/>
    </xf>
    <xf numFmtId="164" fontId="4" fillId="0" borderId="13" xfId="1" applyNumberFormat="1" applyFont="1" applyBorder="1" applyAlignment="1">
      <alignment horizontal="center" vertical="center" wrapText="1"/>
    </xf>
    <xf numFmtId="164" fontId="4" fillId="0" borderId="14" xfId="1" applyNumberFormat="1" applyFont="1" applyBorder="1" applyAlignment="1">
      <alignment horizontal="center" vertical="center" wrapText="1"/>
    </xf>
    <xf numFmtId="0" fontId="12" fillId="0" borderId="43" xfId="2" applyFont="1" applyBorder="1" applyAlignment="1">
      <alignment horizontal="center" vertical="center"/>
    </xf>
    <xf numFmtId="0" fontId="12" fillId="0" borderId="44" xfId="2" applyFont="1" applyBorder="1" applyAlignment="1">
      <alignment horizontal="center" vertical="center"/>
    </xf>
    <xf numFmtId="0" fontId="12" fillId="0" borderId="45" xfId="2" applyFont="1" applyBorder="1" applyAlignment="1">
      <alignment horizontal="center" vertical="center"/>
    </xf>
    <xf numFmtId="164" fontId="3" fillId="0" borderId="14" xfId="1" applyNumberFormat="1" applyFont="1" applyBorder="1" applyAlignment="1">
      <alignment horizontal="center" vertical="center" wrapText="1"/>
    </xf>
    <xf numFmtId="164" fontId="14" fillId="0" borderId="0" xfId="1" applyNumberFormat="1" applyFont="1" applyBorder="1" applyAlignment="1">
      <alignment vertical="center"/>
    </xf>
    <xf numFmtId="43" fontId="3" fillId="0" borderId="0" xfId="1" applyFont="1" applyAlignment="1">
      <alignment vertical="top"/>
    </xf>
    <xf numFmtId="2" fontId="3" fillId="0" borderId="0" xfId="2" applyNumberFormat="1" applyFont="1" applyAlignment="1">
      <alignment vertical="top"/>
    </xf>
    <xf numFmtId="0" fontId="4" fillId="4" borderId="22" xfId="2" applyFont="1" applyFill="1" applyBorder="1" applyAlignment="1">
      <alignment horizontal="center" vertical="center" wrapText="1"/>
    </xf>
    <xf numFmtId="0" fontId="4" fillId="4" borderId="23" xfId="2" applyFont="1" applyFill="1" applyBorder="1" applyAlignment="1">
      <alignment horizontal="center" vertical="center" wrapText="1"/>
    </xf>
    <xf numFmtId="0" fontId="4" fillId="4" borderId="24" xfId="2" applyFont="1" applyFill="1" applyBorder="1" applyAlignment="1">
      <alignment horizontal="center" vertical="center" wrapText="1"/>
    </xf>
    <xf numFmtId="0" fontId="4" fillId="4" borderId="25" xfId="2" applyFont="1" applyFill="1" applyBorder="1" applyAlignment="1">
      <alignment horizontal="center" vertical="center" wrapText="1"/>
    </xf>
    <xf numFmtId="43" fontId="4" fillId="4" borderId="25" xfId="1" applyFont="1" applyFill="1" applyBorder="1" applyAlignment="1">
      <alignment horizontal="center" vertical="center" wrapText="1"/>
    </xf>
    <xf numFmtId="0" fontId="4" fillId="4" borderId="26" xfId="2" applyFont="1" applyFill="1" applyBorder="1" applyAlignment="1">
      <alignment horizontal="center" vertical="center" wrapText="1"/>
    </xf>
    <xf numFmtId="0" fontId="4" fillId="4" borderId="46" xfId="2" applyFont="1" applyFill="1" applyBorder="1" applyAlignment="1">
      <alignment horizontal="center" vertical="center" wrapText="1"/>
    </xf>
    <xf numFmtId="0" fontId="4" fillId="4" borderId="30"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31" xfId="2" applyFont="1" applyFill="1" applyBorder="1" applyAlignment="1">
      <alignment horizontal="center" vertical="center" wrapText="1"/>
    </xf>
    <xf numFmtId="43" fontId="4" fillId="4" borderId="31" xfId="1" applyFont="1" applyFill="1" applyBorder="1" applyAlignment="1">
      <alignment horizontal="center" vertical="center" wrapText="1"/>
    </xf>
    <xf numFmtId="0" fontId="4" fillId="4" borderId="32" xfId="2" applyFont="1" applyFill="1" applyBorder="1" applyAlignment="1">
      <alignment horizontal="center" vertical="center" wrapText="1"/>
    </xf>
    <xf numFmtId="0" fontId="4" fillId="4" borderId="33" xfId="2" applyFont="1" applyFill="1" applyBorder="1" applyAlignment="1">
      <alignment horizontal="center" vertical="center" wrapText="1"/>
    </xf>
    <xf numFmtId="0" fontId="4" fillId="4" borderId="2" xfId="2" applyFont="1" applyFill="1" applyBorder="1" applyAlignment="1">
      <alignment horizontal="center" vertical="center" wrapText="1"/>
    </xf>
    <xf numFmtId="2" fontId="4" fillId="4" borderId="7" xfId="2" applyNumberFormat="1"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43" fontId="4" fillId="4" borderId="10" xfId="1"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10" xfId="2" applyNumberFormat="1" applyFont="1" applyFill="1" applyBorder="1" applyAlignment="1">
      <alignment horizontal="center" vertical="center" wrapText="1"/>
    </xf>
    <xf numFmtId="2" fontId="4" fillId="4" borderId="10" xfId="2" applyNumberFormat="1" applyFont="1" applyFill="1" applyBorder="1" applyAlignment="1">
      <alignment horizontal="center" vertical="center" wrapText="1"/>
    </xf>
    <xf numFmtId="0" fontId="4" fillId="4" borderId="11" xfId="2" applyFont="1" applyFill="1" applyBorder="1" applyAlignment="1">
      <alignment horizontal="center" vertical="center" wrapText="1"/>
    </xf>
    <xf numFmtId="0" fontId="3" fillId="2" borderId="13" xfId="2" applyNumberFormat="1"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2" borderId="31" xfId="2" applyFont="1" applyFill="1" applyBorder="1" applyAlignment="1">
      <alignment horizontal="center" vertical="center" wrapText="1"/>
    </xf>
    <xf numFmtId="164" fontId="3" fillId="0" borderId="31" xfId="1" applyNumberFormat="1" applyFont="1" applyBorder="1" applyAlignment="1">
      <alignment horizontal="center" vertical="center" wrapText="1"/>
    </xf>
    <xf numFmtId="0" fontId="3" fillId="0" borderId="31" xfId="2" applyFont="1" applyBorder="1" applyAlignment="1">
      <alignment horizontal="center" vertical="center" wrapText="1"/>
    </xf>
    <xf numFmtId="49" fontId="3" fillId="0" borderId="31" xfId="2" applyNumberFormat="1" applyFont="1" applyBorder="1" applyAlignment="1">
      <alignment horizontal="center" vertical="center" wrapText="1"/>
    </xf>
    <xf numFmtId="1" fontId="3" fillId="0" borderId="31" xfId="2" applyNumberFormat="1" applyFont="1" applyBorder="1" applyAlignment="1">
      <alignment horizontal="center" vertical="center" wrapText="1"/>
    </xf>
    <xf numFmtId="0" fontId="3" fillId="0" borderId="38" xfId="2"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6" xfId="2" applyFont="1" applyFill="1" applyBorder="1" applyAlignment="1">
      <alignment horizontal="center" vertical="center" wrapText="1"/>
    </xf>
    <xf numFmtId="164" fontId="3" fillId="0" borderId="16" xfId="1" applyNumberFormat="1" applyFont="1" applyBorder="1" applyAlignment="1">
      <alignment horizontal="center" vertical="center" wrapText="1"/>
    </xf>
    <xf numFmtId="0" fontId="3" fillId="0" borderId="16" xfId="2" applyFont="1" applyBorder="1" applyAlignment="1">
      <alignment horizontal="center" vertical="center" wrapText="1"/>
    </xf>
    <xf numFmtId="49" fontId="3" fillId="0" borderId="16" xfId="2" applyNumberFormat="1" applyFont="1" applyBorder="1" applyAlignment="1">
      <alignment horizontal="center" vertical="center" wrapText="1"/>
    </xf>
    <xf numFmtId="1" fontId="3" fillId="0" borderId="16" xfId="2" applyNumberFormat="1" applyFont="1" applyBorder="1" applyAlignment="1">
      <alignment horizontal="center" vertical="center" wrapText="1"/>
    </xf>
    <xf numFmtId="0" fontId="3" fillId="0" borderId="18" xfId="2"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2" borderId="25" xfId="2" applyFont="1" applyFill="1" applyBorder="1" applyAlignment="1">
      <alignment horizontal="center" vertical="center" wrapText="1"/>
    </xf>
    <xf numFmtId="0" fontId="3" fillId="0" borderId="25" xfId="2" applyFont="1" applyBorder="1" applyAlignment="1">
      <alignment horizontal="center" vertical="center" wrapText="1"/>
    </xf>
    <xf numFmtId="49" fontId="3" fillId="0" borderId="25" xfId="2" applyNumberFormat="1" applyFont="1" applyBorder="1" applyAlignment="1">
      <alignment horizontal="center" vertical="center" wrapText="1"/>
    </xf>
    <xf numFmtId="1" fontId="3" fillId="0" borderId="25" xfId="2" applyNumberFormat="1" applyFont="1" applyBorder="1" applyAlignment="1">
      <alignment horizontal="center" vertical="center" wrapText="1"/>
    </xf>
    <xf numFmtId="0" fontId="3" fillId="0" borderId="47" xfId="2" applyFont="1" applyBorder="1" applyAlignment="1">
      <alignment horizontal="center" vertical="center" wrapText="1"/>
    </xf>
    <xf numFmtId="1" fontId="4" fillId="0" borderId="0" xfId="1" applyNumberFormat="1" applyFont="1" applyBorder="1" applyAlignment="1">
      <alignment horizontal="center" vertical="center"/>
    </xf>
    <xf numFmtId="43" fontId="4" fillId="0" borderId="0" xfId="1" applyNumberFormat="1" applyFont="1" applyBorder="1" applyAlignment="1">
      <alignment vertical="center"/>
    </xf>
    <xf numFmtId="0" fontId="0" fillId="0" borderId="0" xfId="0" applyAlignment="1">
      <alignment horizontal="left"/>
    </xf>
    <xf numFmtId="0" fontId="0" fillId="0" borderId="0" xfId="0" applyAlignment="1">
      <alignment horizontal="center" vertical="top"/>
    </xf>
    <xf numFmtId="0" fontId="3" fillId="2" borderId="22" xfId="2" applyFont="1" applyFill="1" applyBorder="1" applyAlignment="1">
      <alignment horizontal="center" vertical="center" wrapText="1"/>
    </xf>
    <xf numFmtId="0" fontId="3" fillId="2" borderId="25" xfId="2" applyNumberFormat="1" applyFont="1" applyFill="1" applyBorder="1" applyAlignment="1">
      <alignment horizontal="center" vertical="center" wrapText="1"/>
    </xf>
    <xf numFmtId="1" fontId="3" fillId="2" borderId="25" xfId="2" applyNumberFormat="1" applyFont="1" applyFill="1" applyBorder="1" applyAlignment="1">
      <alignment horizontal="center" vertical="center" wrapText="1"/>
    </xf>
    <xf numFmtId="0" fontId="3" fillId="2" borderId="47" xfId="2" applyFont="1" applyFill="1" applyBorder="1" applyAlignment="1">
      <alignment horizontal="center" vertical="center" wrapText="1"/>
    </xf>
  </cellXfs>
  <cellStyles count="3">
    <cellStyle name="Millares" xfId="1" builtinId="3"/>
    <cellStyle name="Normal" xfId="0" builtinId="0"/>
    <cellStyle name="Normal_CMHDF01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28575</xdr:rowOff>
    </xdr:from>
    <xdr:to>
      <xdr:col>11</xdr:col>
      <xdr:colOff>38100</xdr:colOff>
      <xdr:row>3</xdr:row>
      <xdr:rowOff>133350</xdr:rowOff>
    </xdr:to>
    <xdr:sp macro="" textlink="">
      <xdr:nvSpPr>
        <xdr:cNvPr id="515" name="Texto 27"/>
        <xdr:cNvSpPr txBox="1">
          <a:spLocks noChangeArrowheads="1"/>
        </xdr:cNvSpPr>
      </xdr:nvSpPr>
      <xdr:spPr bwMode="auto">
        <a:xfrm>
          <a:off x="133350" y="28575"/>
          <a:ext cx="7753350"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16</xdr:col>
      <xdr:colOff>224190</xdr:colOff>
      <xdr:row>6</xdr:row>
      <xdr:rowOff>106220</xdr:rowOff>
    </xdr:from>
    <xdr:to>
      <xdr:col>17</xdr:col>
      <xdr:colOff>399722</xdr:colOff>
      <xdr:row>7</xdr:row>
      <xdr:rowOff>68312</xdr:rowOff>
    </xdr:to>
    <xdr:sp macro="" textlink="">
      <xdr:nvSpPr>
        <xdr:cNvPr id="516" name="Texto 12"/>
        <xdr:cNvSpPr txBox="1">
          <a:spLocks noChangeArrowheads="1"/>
        </xdr:cNvSpPr>
      </xdr:nvSpPr>
      <xdr:spPr bwMode="auto">
        <a:xfrm>
          <a:off x="10282590" y="12492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 DE 19</a:t>
          </a:r>
          <a:endParaRPr lang="es-MX" sz="700" b="0" i="0" strike="noStrike">
            <a:solidFill>
              <a:srgbClr val="000000"/>
            </a:solidFill>
            <a:latin typeface="+mn-lt"/>
            <a:cs typeface="Times New Roman"/>
          </a:endParaRPr>
        </a:p>
      </xdr:txBody>
    </xdr:sp>
    <xdr:clientData/>
  </xdr:twoCellAnchor>
  <xdr:twoCellAnchor>
    <xdr:from>
      <xdr:col>15</xdr:col>
      <xdr:colOff>0</xdr:colOff>
      <xdr:row>5</xdr:row>
      <xdr:rowOff>85725</xdr:rowOff>
    </xdr:from>
    <xdr:to>
      <xdr:col>17</xdr:col>
      <xdr:colOff>352424</xdr:colOff>
      <xdr:row>6</xdr:row>
      <xdr:rowOff>85725</xdr:rowOff>
    </xdr:to>
    <xdr:sp macro="" textlink="">
      <xdr:nvSpPr>
        <xdr:cNvPr id="517" name="Texto 29"/>
        <xdr:cNvSpPr txBox="1">
          <a:spLocks noChangeArrowheads="1"/>
        </xdr:cNvSpPr>
      </xdr:nvSpPr>
      <xdr:spPr bwMode="auto">
        <a:xfrm>
          <a:off x="9639300" y="103822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16</xdr:col>
      <xdr:colOff>224190</xdr:colOff>
      <xdr:row>464</xdr:row>
      <xdr:rowOff>115745</xdr:rowOff>
    </xdr:from>
    <xdr:to>
      <xdr:col>17</xdr:col>
      <xdr:colOff>399722</xdr:colOff>
      <xdr:row>465</xdr:row>
      <xdr:rowOff>77837</xdr:rowOff>
    </xdr:to>
    <xdr:sp macro="" textlink="">
      <xdr:nvSpPr>
        <xdr:cNvPr id="518" name="Texto 12"/>
        <xdr:cNvSpPr txBox="1">
          <a:spLocks noChangeArrowheads="1"/>
        </xdr:cNvSpPr>
      </xdr:nvSpPr>
      <xdr:spPr bwMode="auto">
        <a:xfrm>
          <a:off x="10282590" y="1296938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18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400050</xdr:colOff>
      <xdr:row>463</xdr:row>
      <xdr:rowOff>27215</xdr:rowOff>
    </xdr:from>
    <xdr:to>
      <xdr:col>17</xdr:col>
      <xdr:colOff>352425</xdr:colOff>
      <xdr:row>464</xdr:row>
      <xdr:rowOff>57150</xdr:rowOff>
    </xdr:to>
    <xdr:sp macro="" textlink="">
      <xdr:nvSpPr>
        <xdr:cNvPr id="519" name="Texto 29"/>
        <xdr:cNvSpPr txBox="1">
          <a:spLocks noChangeArrowheads="1"/>
        </xdr:cNvSpPr>
      </xdr:nvSpPr>
      <xdr:spPr bwMode="auto">
        <a:xfrm>
          <a:off x="9544050" y="129414815"/>
          <a:ext cx="1304925"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16</xdr:col>
      <xdr:colOff>224190</xdr:colOff>
      <xdr:row>490</xdr:row>
      <xdr:rowOff>20495</xdr:rowOff>
    </xdr:from>
    <xdr:to>
      <xdr:col>17</xdr:col>
      <xdr:colOff>399722</xdr:colOff>
      <xdr:row>490</xdr:row>
      <xdr:rowOff>173087</xdr:rowOff>
    </xdr:to>
    <xdr:sp macro="" textlink="">
      <xdr:nvSpPr>
        <xdr:cNvPr id="520" name="Texto 12"/>
        <xdr:cNvSpPr txBox="1">
          <a:spLocks noChangeArrowheads="1"/>
        </xdr:cNvSpPr>
      </xdr:nvSpPr>
      <xdr:spPr bwMode="auto">
        <a:xfrm>
          <a:off x="10282590" y="1373900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19 DE 19</a:t>
          </a:r>
          <a:endParaRPr lang="es-MX" sz="700" b="0" i="0" strike="noStrike">
            <a:solidFill>
              <a:srgbClr val="000000"/>
            </a:solidFill>
            <a:latin typeface="+mn-lt"/>
            <a:cs typeface="Times New Roman"/>
          </a:endParaRPr>
        </a:p>
      </xdr:txBody>
    </xdr:sp>
    <xdr:clientData/>
  </xdr:twoCellAnchor>
  <xdr:twoCellAnchor>
    <xdr:from>
      <xdr:col>15</xdr:col>
      <xdr:colOff>28575</xdr:colOff>
      <xdr:row>488</xdr:row>
      <xdr:rowOff>122465</xdr:rowOff>
    </xdr:from>
    <xdr:to>
      <xdr:col>17</xdr:col>
      <xdr:colOff>352425</xdr:colOff>
      <xdr:row>489</xdr:row>
      <xdr:rowOff>171450</xdr:rowOff>
    </xdr:to>
    <xdr:sp macro="" textlink="">
      <xdr:nvSpPr>
        <xdr:cNvPr id="521" name="Texto 29"/>
        <xdr:cNvSpPr txBox="1">
          <a:spLocks noChangeArrowheads="1"/>
        </xdr:cNvSpPr>
      </xdr:nvSpPr>
      <xdr:spPr bwMode="auto">
        <a:xfrm>
          <a:off x="9667875" y="137111015"/>
          <a:ext cx="1181100" cy="2394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38100</xdr:colOff>
      <xdr:row>74</xdr:row>
      <xdr:rowOff>62707</xdr:rowOff>
    </xdr:from>
    <xdr:to>
      <xdr:col>3</xdr:col>
      <xdr:colOff>363010</xdr:colOff>
      <xdr:row>76</xdr:row>
      <xdr:rowOff>140760</xdr:rowOff>
    </xdr:to>
    <xdr:sp macro="" textlink="">
      <xdr:nvSpPr>
        <xdr:cNvPr id="522" name="Texto 62"/>
        <xdr:cNvSpPr txBox="1">
          <a:spLocks noChangeArrowheads="1"/>
        </xdr:cNvSpPr>
      </xdr:nvSpPr>
      <xdr:spPr bwMode="auto">
        <a:xfrm>
          <a:off x="47625" y="20931982"/>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76467</xdr:colOff>
      <xdr:row>79</xdr:row>
      <xdr:rowOff>131235</xdr:rowOff>
    </xdr:from>
    <xdr:to>
      <xdr:col>6</xdr:col>
      <xdr:colOff>275432</xdr:colOff>
      <xdr:row>82</xdr:row>
      <xdr:rowOff>121710</xdr:rowOff>
    </xdr:to>
    <xdr:sp macro="" textlink="">
      <xdr:nvSpPr>
        <xdr:cNvPr id="523" name="Texto 63"/>
        <xdr:cNvSpPr txBox="1">
          <a:spLocks noChangeArrowheads="1"/>
        </xdr:cNvSpPr>
      </xdr:nvSpPr>
      <xdr:spPr bwMode="auto">
        <a:xfrm>
          <a:off x="2581542" y="21953010"/>
          <a:ext cx="23706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73410</xdr:colOff>
      <xdr:row>74</xdr:row>
      <xdr:rowOff>142875</xdr:rowOff>
    </xdr:from>
    <xdr:to>
      <xdr:col>17</xdr:col>
      <xdr:colOff>386145</xdr:colOff>
      <xdr:row>76</xdr:row>
      <xdr:rowOff>188385</xdr:rowOff>
    </xdr:to>
    <xdr:sp macro="" textlink="">
      <xdr:nvSpPr>
        <xdr:cNvPr id="524" name="Texto 39"/>
        <xdr:cNvSpPr txBox="1">
          <a:spLocks noChangeArrowheads="1"/>
        </xdr:cNvSpPr>
      </xdr:nvSpPr>
      <xdr:spPr bwMode="auto">
        <a:xfrm>
          <a:off x="8845935" y="2101215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321733</xdr:colOff>
      <xdr:row>74</xdr:row>
      <xdr:rowOff>140761</xdr:rowOff>
    </xdr:from>
    <xdr:to>
      <xdr:col>10</xdr:col>
      <xdr:colOff>220134</xdr:colOff>
      <xdr:row>76</xdr:row>
      <xdr:rowOff>188385</xdr:rowOff>
    </xdr:to>
    <xdr:sp macro="" textlink="">
      <xdr:nvSpPr>
        <xdr:cNvPr id="525" name="Texto 39"/>
        <xdr:cNvSpPr txBox="1">
          <a:spLocks noChangeArrowheads="1"/>
        </xdr:cNvSpPr>
      </xdr:nvSpPr>
      <xdr:spPr bwMode="auto">
        <a:xfrm>
          <a:off x="4293658" y="21010036"/>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182035</xdr:colOff>
      <xdr:row>80</xdr:row>
      <xdr:rowOff>55035</xdr:rowOff>
    </xdr:from>
    <xdr:to>
      <xdr:col>13</xdr:col>
      <xdr:colOff>277285</xdr:colOff>
      <xdr:row>82</xdr:row>
      <xdr:rowOff>152400</xdr:rowOff>
    </xdr:to>
    <xdr:sp macro="" textlink="" fLocksText="0">
      <xdr:nvSpPr>
        <xdr:cNvPr id="526" name="Text Box 14"/>
        <xdr:cNvSpPr txBox="1">
          <a:spLocks noChangeArrowheads="1"/>
        </xdr:cNvSpPr>
      </xdr:nvSpPr>
      <xdr:spPr bwMode="auto">
        <a:xfrm>
          <a:off x="7201960" y="22067310"/>
          <a:ext cx="1847850" cy="47836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0</xdr:colOff>
      <xdr:row>477</xdr:row>
      <xdr:rowOff>24608</xdr:rowOff>
    </xdr:from>
    <xdr:to>
      <xdr:col>3</xdr:col>
      <xdr:colOff>324910</xdr:colOff>
      <xdr:row>479</xdr:row>
      <xdr:rowOff>47626</xdr:rowOff>
    </xdr:to>
    <xdr:sp macro="" textlink="">
      <xdr:nvSpPr>
        <xdr:cNvPr id="527" name="Texto 62"/>
        <xdr:cNvSpPr txBox="1">
          <a:spLocks noChangeArrowheads="1"/>
        </xdr:cNvSpPr>
      </xdr:nvSpPr>
      <xdr:spPr bwMode="auto">
        <a:xfrm>
          <a:off x="9525" y="134917658"/>
          <a:ext cx="2820460" cy="40401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1209942</xdr:colOff>
      <xdr:row>479</xdr:row>
      <xdr:rowOff>66674</xdr:rowOff>
    </xdr:from>
    <xdr:to>
      <xdr:col>6</xdr:col>
      <xdr:colOff>65882</xdr:colOff>
      <xdr:row>482</xdr:row>
      <xdr:rowOff>142875</xdr:rowOff>
    </xdr:to>
    <xdr:sp macro="" textlink="">
      <xdr:nvSpPr>
        <xdr:cNvPr id="528" name="Texto 63"/>
        <xdr:cNvSpPr txBox="1">
          <a:spLocks noChangeArrowheads="1"/>
        </xdr:cNvSpPr>
      </xdr:nvSpPr>
      <xdr:spPr bwMode="auto">
        <a:xfrm>
          <a:off x="2238642" y="135340724"/>
          <a:ext cx="2504015" cy="64770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u="sng"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63885</xdr:colOff>
      <xdr:row>477</xdr:row>
      <xdr:rowOff>0</xdr:rowOff>
    </xdr:from>
    <xdr:to>
      <xdr:col>17</xdr:col>
      <xdr:colOff>376620</xdr:colOff>
      <xdr:row>479</xdr:row>
      <xdr:rowOff>47625</xdr:rowOff>
    </xdr:to>
    <xdr:sp macro="" textlink="">
      <xdr:nvSpPr>
        <xdr:cNvPr id="529" name="Texto 39"/>
        <xdr:cNvSpPr txBox="1">
          <a:spLocks noChangeArrowheads="1"/>
        </xdr:cNvSpPr>
      </xdr:nvSpPr>
      <xdr:spPr bwMode="auto">
        <a:xfrm>
          <a:off x="8836410" y="134893050"/>
          <a:ext cx="2036760" cy="42862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352425</xdr:colOff>
      <xdr:row>477</xdr:row>
      <xdr:rowOff>45511</xdr:rowOff>
    </xdr:from>
    <xdr:to>
      <xdr:col>9</xdr:col>
      <xdr:colOff>439209</xdr:colOff>
      <xdr:row>479</xdr:row>
      <xdr:rowOff>76200</xdr:rowOff>
    </xdr:to>
    <xdr:sp macro="" textlink="">
      <xdr:nvSpPr>
        <xdr:cNvPr id="530" name="Texto 39"/>
        <xdr:cNvSpPr txBox="1">
          <a:spLocks noChangeArrowheads="1"/>
        </xdr:cNvSpPr>
      </xdr:nvSpPr>
      <xdr:spPr bwMode="auto">
        <a:xfrm>
          <a:off x="4324350" y="134938561"/>
          <a:ext cx="3134784" cy="411689"/>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8</xdr:col>
      <xdr:colOff>801160</xdr:colOff>
      <xdr:row>479</xdr:row>
      <xdr:rowOff>9526</xdr:rowOff>
    </xdr:from>
    <xdr:to>
      <xdr:col>13</xdr:col>
      <xdr:colOff>58210</xdr:colOff>
      <xdr:row>482</xdr:row>
      <xdr:rowOff>104776</xdr:rowOff>
    </xdr:to>
    <xdr:sp macro="" textlink="" fLocksText="0">
      <xdr:nvSpPr>
        <xdr:cNvPr id="531" name="Text Box 14"/>
        <xdr:cNvSpPr txBox="1">
          <a:spLocks noChangeArrowheads="1"/>
        </xdr:cNvSpPr>
      </xdr:nvSpPr>
      <xdr:spPr bwMode="auto">
        <a:xfrm>
          <a:off x="6982885" y="135283576"/>
          <a:ext cx="1847850"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0</xdr:colOff>
      <xdr:row>504</xdr:row>
      <xdr:rowOff>24607</xdr:rowOff>
    </xdr:from>
    <xdr:to>
      <xdr:col>3</xdr:col>
      <xdr:colOff>324910</xdr:colOff>
      <xdr:row>506</xdr:row>
      <xdr:rowOff>102660</xdr:rowOff>
    </xdr:to>
    <xdr:sp macro="" textlink="">
      <xdr:nvSpPr>
        <xdr:cNvPr id="532" name="Texto 62"/>
        <xdr:cNvSpPr txBox="1">
          <a:spLocks noChangeArrowheads="1"/>
        </xdr:cNvSpPr>
      </xdr:nvSpPr>
      <xdr:spPr bwMode="auto">
        <a:xfrm>
          <a:off x="9525" y="140804107"/>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38367</xdr:colOff>
      <xdr:row>510</xdr:row>
      <xdr:rowOff>16935</xdr:rowOff>
    </xdr:from>
    <xdr:to>
      <xdr:col>6</xdr:col>
      <xdr:colOff>380207</xdr:colOff>
      <xdr:row>513</xdr:row>
      <xdr:rowOff>7410</xdr:rowOff>
    </xdr:to>
    <xdr:sp macro="" textlink="">
      <xdr:nvSpPr>
        <xdr:cNvPr id="533" name="Texto 63"/>
        <xdr:cNvSpPr txBox="1">
          <a:spLocks noChangeArrowheads="1"/>
        </xdr:cNvSpPr>
      </xdr:nvSpPr>
      <xdr:spPr bwMode="auto">
        <a:xfrm>
          <a:off x="2543442" y="141939435"/>
          <a:ext cx="251354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13</xdr:col>
      <xdr:colOff>63885</xdr:colOff>
      <xdr:row>504</xdr:row>
      <xdr:rowOff>0</xdr:rowOff>
    </xdr:from>
    <xdr:to>
      <xdr:col>17</xdr:col>
      <xdr:colOff>376620</xdr:colOff>
      <xdr:row>506</xdr:row>
      <xdr:rowOff>45510</xdr:rowOff>
    </xdr:to>
    <xdr:sp macro="" textlink="">
      <xdr:nvSpPr>
        <xdr:cNvPr id="534" name="Texto 39"/>
        <xdr:cNvSpPr txBox="1">
          <a:spLocks noChangeArrowheads="1"/>
        </xdr:cNvSpPr>
      </xdr:nvSpPr>
      <xdr:spPr bwMode="auto">
        <a:xfrm>
          <a:off x="8836410" y="14077950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4</xdr:col>
      <xdr:colOff>750358</xdr:colOff>
      <xdr:row>504</xdr:row>
      <xdr:rowOff>35986</xdr:rowOff>
    </xdr:from>
    <xdr:to>
      <xdr:col>9</xdr:col>
      <xdr:colOff>410634</xdr:colOff>
      <xdr:row>506</xdr:row>
      <xdr:rowOff>83610</xdr:rowOff>
    </xdr:to>
    <xdr:sp macro="" textlink="">
      <xdr:nvSpPr>
        <xdr:cNvPr id="535" name="Texto 39"/>
        <xdr:cNvSpPr txBox="1">
          <a:spLocks noChangeArrowheads="1"/>
        </xdr:cNvSpPr>
      </xdr:nvSpPr>
      <xdr:spPr bwMode="auto">
        <a:xfrm>
          <a:off x="3960283" y="140815486"/>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134410</xdr:colOff>
      <xdr:row>509</xdr:row>
      <xdr:rowOff>104775</xdr:rowOff>
    </xdr:from>
    <xdr:to>
      <xdr:col>13</xdr:col>
      <xdr:colOff>229660</xdr:colOff>
      <xdr:row>513</xdr:row>
      <xdr:rowOff>161925</xdr:rowOff>
    </xdr:to>
    <xdr:sp macro="" textlink="" fLocksText="0">
      <xdr:nvSpPr>
        <xdr:cNvPr id="536" name="Text Box 14"/>
        <xdr:cNvSpPr txBox="1">
          <a:spLocks noChangeArrowheads="1"/>
        </xdr:cNvSpPr>
      </xdr:nvSpPr>
      <xdr:spPr bwMode="auto">
        <a:xfrm>
          <a:off x="7154335" y="141836775"/>
          <a:ext cx="1847850" cy="8191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47626</xdr:colOff>
      <xdr:row>139</xdr:row>
      <xdr:rowOff>19049</xdr:rowOff>
    </xdr:from>
    <xdr:to>
      <xdr:col>11</xdr:col>
      <xdr:colOff>76200</xdr:colOff>
      <xdr:row>143</xdr:row>
      <xdr:rowOff>0</xdr:rowOff>
    </xdr:to>
    <xdr:sp macro="" textlink="">
      <xdr:nvSpPr>
        <xdr:cNvPr id="537" name="Texto 27"/>
        <xdr:cNvSpPr txBox="1">
          <a:spLocks noChangeArrowheads="1"/>
        </xdr:cNvSpPr>
      </xdr:nvSpPr>
      <xdr:spPr bwMode="auto">
        <a:xfrm>
          <a:off x="57151" y="37795199"/>
          <a:ext cx="7867649"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16</xdr:col>
      <xdr:colOff>224190</xdr:colOff>
      <xdr:row>145</xdr:row>
      <xdr:rowOff>20495</xdr:rowOff>
    </xdr:from>
    <xdr:to>
      <xdr:col>17</xdr:col>
      <xdr:colOff>399722</xdr:colOff>
      <xdr:row>145</xdr:row>
      <xdr:rowOff>173087</xdr:rowOff>
    </xdr:to>
    <xdr:sp macro="" textlink="">
      <xdr:nvSpPr>
        <xdr:cNvPr id="538" name="Texto 12"/>
        <xdr:cNvSpPr txBox="1">
          <a:spLocks noChangeArrowheads="1"/>
        </xdr:cNvSpPr>
      </xdr:nvSpPr>
      <xdr:spPr bwMode="auto">
        <a:xfrm>
          <a:off x="10282590" y="389396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6 DE 19</a:t>
          </a:r>
        </a:p>
      </xdr:txBody>
    </xdr:sp>
    <xdr:clientData/>
  </xdr:twoCellAnchor>
  <xdr:twoCellAnchor>
    <xdr:from>
      <xdr:col>14</xdr:col>
      <xdr:colOff>485775</xdr:colOff>
      <xdr:row>144</xdr:row>
      <xdr:rowOff>0</xdr:rowOff>
    </xdr:from>
    <xdr:to>
      <xdr:col>17</xdr:col>
      <xdr:colOff>352424</xdr:colOff>
      <xdr:row>144</xdr:row>
      <xdr:rowOff>123825</xdr:rowOff>
    </xdr:to>
    <xdr:sp macro="" textlink="">
      <xdr:nvSpPr>
        <xdr:cNvPr id="539" name="Texto 29"/>
        <xdr:cNvSpPr txBox="1">
          <a:spLocks noChangeArrowheads="1"/>
        </xdr:cNvSpPr>
      </xdr:nvSpPr>
      <xdr:spPr bwMode="auto">
        <a:xfrm>
          <a:off x="9629775" y="38728650"/>
          <a:ext cx="1219199" cy="1238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323849</xdr:colOff>
      <xdr:row>206</xdr:row>
      <xdr:rowOff>24607</xdr:rowOff>
    </xdr:from>
    <xdr:to>
      <xdr:col>3</xdr:col>
      <xdr:colOff>334434</xdr:colOff>
      <xdr:row>208</xdr:row>
      <xdr:rowOff>102660</xdr:rowOff>
    </xdr:to>
    <xdr:sp macro="" textlink="">
      <xdr:nvSpPr>
        <xdr:cNvPr id="540" name="Texto 62"/>
        <xdr:cNvSpPr txBox="1">
          <a:spLocks noChangeArrowheads="1"/>
        </xdr:cNvSpPr>
      </xdr:nvSpPr>
      <xdr:spPr bwMode="auto">
        <a:xfrm>
          <a:off x="333374" y="59089132"/>
          <a:ext cx="2506135"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1200418</xdr:colOff>
      <xdr:row>209</xdr:row>
      <xdr:rowOff>0</xdr:rowOff>
    </xdr:from>
    <xdr:to>
      <xdr:col>5</xdr:col>
      <xdr:colOff>600076</xdr:colOff>
      <xdr:row>211</xdr:row>
      <xdr:rowOff>161926</xdr:rowOff>
    </xdr:to>
    <xdr:sp macro="" textlink="">
      <xdr:nvSpPr>
        <xdr:cNvPr id="541" name="Texto 63"/>
        <xdr:cNvSpPr txBox="1">
          <a:spLocks noChangeArrowheads="1"/>
        </xdr:cNvSpPr>
      </xdr:nvSpPr>
      <xdr:spPr bwMode="auto">
        <a:xfrm>
          <a:off x="2229118" y="59636025"/>
          <a:ext cx="2342883" cy="54292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13</xdr:col>
      <xdr:colOff>54360</xdr:colOff>
      <xdr:row>206</xdr:row>
      <xdr:rowOff>28575</xdr:rowOff>
    </xdr:from>
    <xdr:to>
      <xdr:col>17</xdr:col>
      <xdr:colOff>367095</xdr:colOff>
      <xdr:row>208</xdr:row>
      <xdr:rowOff>74085</xdr:rowOff>
    </xdr:to>
    <xdr:sp macro="" textlink="">
      <xdr:nvSpPr>
        <xdr:cNvPr id="542" name="Texto 39"/>
        <xdr:cNvSpPr txBox="1">
          <a:spLocks noChangeArrowheads="1"/>
        </xdr:cNvSpPr>
      </xdr:nvSpPr>
      <xdr:spPr bwMode="auto">
        <a:xfrm>
          <a:off x="8826885" y="5909310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400050</xdr:colOff>
      <xdr:row>206</xdr:row>
      <xdr:rowOff>112186</xdr:rowOff>
    </xdr:from>
    <xdr:to>
      <xdr:col>9</xdr:col>
      <xdr:colOff>353484</xdr:colOff>
      <xdr:row>208</xdr:row>
      <xdr:rowOff>159810</xdr:rowOff>
    </xdr:to>
    <xdr:sp macro="" textlink="">
      <xdr:nvSpPr>
        <xdr:cNvPr id="543" name="Texto 39"/>
        <xdr:cNvSpPr txBox="1">
          <a:spLocks noChangeArrowheads="1"/>
        </xdr:cNvSpPr>
      </xdr:nvSpPr>
      <xdr:spPr bwMode="auto">
        <a:xfrm>
          <a:off x="4371975" y="59176711"/>
          <a:ext cx="3001434"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8</xdr:col>
      <xdr:colOff>820210</xdr:colOff>
      <xdr:row>208</xdr:row>
      <xdr:rowOff>85726</xdr:rowOff>
    </xdr:from>
    <xdr:to>
      <xdr:col>13</xdr:col>
      <xdr:colOff>77260</xdr:colOff>
      <xdr:row>211</xdr:row>
      <xdr:rowOff>152400</xdr:rowOff>
    </xdr:to>
    <xdr:sp macro="" textlink="" fLocksText="0">
      <xdr:nvSpPr>
        <xdr:cNvPr id="544" name="Text Box 14"/>
        <xdr:cNvSpPr txBox="1">
          <a:spLocks noChangeArrowheads="1"/>
        </xdr:cNvSpPr>
      </xdr:nvSpPr>
      <xdr:spPr bwMode="auto">
        <a:xfrm>
          <a:off x="7001935" y="59531251"/>
          <a:ext cx="1847850" cy="63817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strike="noStrike">
              <a:solidFill>
                <a:srgbClr val="000000"/>
              </a:solidFill>
              <a:latin typeface="+mn-lt"/>
              <a:cs typeface="Arial"/>
            </a:rPr>
            <a:t>___________________________</a:t>
          </a:r>
          <a:endParaRPr lang="es-MX" sz="800" b="1" i="0"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16</xdr:col>
      <xdr:colOff>186090</xdr:colOff>
      <xdr:row>329</xdr:row>
      <xdr:rowOff>66674</xdr:rowOff>
    </xdr:from>
    <xdr:to>
      <xdr:col>17</xdr:col>
      <xdr:colOff>361950</xdr:colOff>
      <xdr:row>330</xdr:row>
      <xdr:rowOff>0</xdr:rowOff>
    </xdr:to>
    <xdr:sp macro="" textlink="">
      <xdr:nvSpPr>
        <xdr:cNvPr id="545" name="Texto 12"/>
        <xdr:cNvSpPr txBox="1">
          <a:spLocks noChangeArrowheads="1"/>
        </xdr:cNvSpPr>
      </xdr:nvSpPr>
      <xdr:spPr bwMode="auto">
        <a:xfrm>
          <a:off x="10244490" y="92068649"/>
          <a:ext cx="614010" cy="123826"/>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13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409575</xdr:colOff>
      <xdr:row>327</xdr:row>
      <xdr:rowOff>122465</xdr:rowOff>
    </xdr:from>
    <xdr:to>
      <xdr:col>17</xdr:col>
      <xdr:colOff>352425</xdr:colOff>
      <xdr:row>329</xdr:row>
      <xdr:rowOff>9525</xdr:rowOff>
    </xdr:to>
    <xdr:sp macro="" textlink="">
      <xdr:nvSpPr>
        <xdr:cNvPr id="546" name="Texto 29"/>
        <xdr:cNvSpPr txBox="1">
          <a:spLocks noChangeArrowheads="1"/>
        </xdr:cNvSpPr>
      </xdr:nvSpPr>
      <xdr:spPr bwMode="auto">
        <a:xfrm>
          <a:off x="9553575" y="91743440"/>
          <a:ext cx="1295400" cy="2680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85725</xdr:colOff>
      <xdr:row>371</xdr:row>
      <xdr:rowOff>1</xdr:rowOff>
    </xdr:from>
    <xdr:to>
      <xdr:col>3</xdr:col>
      <xdr:colOff>382060</xdr:colOff>
      <xdr:row>373</xdr:row>
      <xdr:rowOff>171451</xdr:rowOff>
    </xdr:to>
    <xdr:sp macro="" textlink="">
      <xdr:nvSpPr>
        <xdr:cNvPr id="547" name="Texto 62"/>
        <xdr:cNvSpPr txBox="1">
          <a:spLocks noChangeArrowheads="1"/>
        </xdr:cNvSpPr>
      </xdr:nvSpPr>
      <xdr:spPr bwMode="auto">
        <a:xfrm>
          <a:off x="95250" y="103860601"/>
          <a:ext cx="2791885" cy="5524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105042</xdr:colOff>
      <xdr:row>377</xdr:row>
      <xdr:rowOff>57150</xdr:rowOff>
    </xdr:from>
    <xdr:to>
      <xdr:col>6</xdr:col>
      <xdr:colOff>380207</xdr:colOff>
      <xdr:row>380</xdr:row>
      <xdr:rowOff>161925</xdr:rowOff>
    </xdr:to>
    <xdr:sp macro="" textlink="">
      <xdr:nvSpPr>
        <xdr:cNvPr id="548" name="Texto 63"/>
        <xdr:cNvSpPr txBox="1">
          <a:spLocks noChangeArrowheads="1"/>
        </xdr:cNvSpPr>
      </xdr:nvSpPr>
      <xdr:spPr bwMode="auto">
        <a:xfrm>
          <a:off x="2610117" y="105060750"/>
          <a:ext cx="2446865" cy="6762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13</xdr:col>
      <xdr:colOff>63885</xdr:colOff>
      <xdr:row>371</xdr:row>
      <xdr:rowOff>0</xdr:rowOff>
    </xdr:from>
    <xdr:to>
      <xdr:col>17</xdr:col>
      <xdr:colOff>376620</xdr:colOff>
      <xdr:row>373</xdr:row>
      <xdr:rowOff>104775</xdr:rowOff>
    </xdr:to>
    <xdr:sp macro="" textlink="">
      <xdr:nvSpPr>
        <xdr:cNvPr id="549" name="Texto 39"/>
        <xdr:cNvSpPr txBox="1">
          <a:spLocks noChangeArrowheads="1"/>
        </xdr:cNvSpPr>
      </xdr:nvSpPr>
      <xdr:spPr bwMode="auto">
        <a:xfrm>
          <a:off x="8836410" y="103860600"/>
          <a:ext cx="2036760" cy="4857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0</xdr:colOff>
      <xdr:row>371</xdr:row>
      <xdr:rowOff>16937</xdr:rowOff>
    </xdr:from>
    <xdr:to>
      <xdr:col>9</xdr:col>
      <xdr:colOff>257176</xdr:colOff>
      <xdr:row>373</xdr:row>
      <xdr:rowOff>152401</xdr:rowOff>
    </xdr:to>
    <xdr:sp macro="" textlink="">
      <xdr:nvSpPr>
        <xdr:cNvPr id="550" name="Texto 39"/>
        <xdr:cNvSpPr txBox="1">
          <a:spLocks noChangeArrowheads="1"/>
        </xdr:cNvSpPr>
      </xdr:nvSpPr>
      <xdr:spPr bwMode="auto">
        <a:xfrm>
          <a:off x="4676775" y="103877537"/>
          <a:ext cx="2600326" cy="5164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143935</xdr:colOff>
      <xdr:row>377</xdr:row>
      <xdr:rowOff>47625</xdr:rowOff>
    </xdr:from>
    <xdr:to>
      <xdr:col>13</xdr:col>
      <xdr:colOff>239185</xdr:colOff>
      <xdr:row>380</xdr:row>
      <xdr:rowOff>171450</xdr:rowOff>
    </xdr:to>
    <xdr:sp macro="" textlink="" fLocksText="0">
      <xdr:nvSpPr>
        <xdr:cNvPr id="551" name="Text Box 14"/>
        <xdr:cNvSpPr txBox="1">
          <a:spLocks noChangeArrowheads="1"/>
        </xdr:cNvSpPr>
      </xdr:nvSpPr>
      <xdr:spPr bwMode="auto">
        <a:xfrm>
          <a:off x="7163860" y="105051225"/>
          <a:ext cx="1847850" cy="6953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16</xdr:col>
      <xdr:colOff>224190</xdr:colOff>
      <xdr:row>387</xdr:row>
      <xdr:rowOff>20495</xdr:rowOff>
    </xdr:from>
    <xdr:to>
      <xdr:col>17</xdr:col>
      <xdr:colOff>399722</xdr:colOff>
      <xdr:row>387</xdr:row>
      <xdr:rowOff>173087</xdr:rowOff>
    </xdr:to>
    <xdr:sp macro="" textlink="">
      <xdr:nvSpPr>
        <xdr:cNvPr id="552" name="Texto 12"/>
        <xdr:cNvSpPr txBox="1">
          <a:spLocks noChangeArrowheads="1"/>
        </xdr:cNvSpPr>
      </xdr:nvSpPr>
      <xdr:spPr bwMode="auto">
        <a:xfrm>
          <a:off x="10282590" y="10692909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15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85725</xdr:colOff>
      <xdr:row>385</xdr:row>
      <xdr:rowOff>122465</xdr:rowOff>
    </xdr:from>
    <xdr:to>
      <xdr:col>17</xdr:col>
      <xdr:colOff>352425</xdr:colOff>
      <xdr:row>386</xdr:row>
      <xdr:rowOff>152400</xdr:rowOff>
    </xdr:to>
    <xdr:sp macro="" textlink="">
      <xdr:nvSpPr>
        <xdr:cNvPr id="553" name="Texto 29"/>
        <xdr:cNvSpPr txBox="1">
          <a:spLocks noChangeArrowheads="1"/>
        </xdr:cNvSpPr>
      </xdr:nvSpPr>
      <xdr:spPr bwMode="auto">
        <a:xfrm>
          <a:off x="9725025" y="106650065"/>
          <a:ext cx="1123950"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171450</xdr:colOff>
      <xdr:row>452</xdr:row>
      <xdr:rowOff>43657</xdr:rowOff>
    </xdr:from>
    <xdr:to>
      <xdr:col>3</xdr:col>
      <xdr:colOff>315385</xdr:colOff>
      <xdr:row>454</xdr:row>
      <xdr:rowOff>121710</xdr:rowOff>
    </xdr:to>
    <xdr:sp macro="" textlink="">
      <xdr:nvSpPr>
        <xdr:cNvPr id="554" name="Texto 62"/>
        <xdr:cNvSpPr txBox="1">
          <a:spLocks noChangeArrowheads="1"/>
        </xdr:cNvSpPr>
      </xdr:nvSpPr>
      <xdr:spPr bwMode="auto">
        <a:xfrm>
          <a:off x="9525" y="127335757"/>
          <a:ext cx="2810935"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1419492</xdr:colOff>
      <xdr:row>454</xdr:row>
      <xdr:rowOff>64561</xdr:rowOff>
    </xdr:from>
    <xdr:to>
      <xdr:col>6</xdr:col>
      <xdr:colOff>284957</xdr:colOff>
      <xdr:row>457</xdr:row>
      <xdr:rowOff>142875</xdr:rowOff>
    </xdr:to>
    <xdr:sp macro="" textlink="">
      <xdr:nvSpPr>
        <xdr:cNvPr id="555" name="Texto 63"/>
        <xdr:cNvSpPr txBox="1">
          <a:spLocks noChangeArrowheads="1"/>
        </xdr:cNvSpPr>
      </xdr:nvSpPr>
      <xdr:spPr bwMode="auto">
        <a:xfrm>
          <a:off x="2448192" y="127737661"/>
          <a:ext cx="2513540" cy="64981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13</xdr:col>
      <xdr:colOff>6735</xdr:colOff>
      <xdr:row>452</xdr:row>
      <xdr:rowOff>28575</xdr:rowOff>
    </xdr:from>
    <xdr:to>
      <xdr:col>17</xdr:col>
      <xdr:colOff>319470</xdr:colOff>
      <xdr:row>454</xdr:row>
      <xdr:rowOff>74085</xdr:rowOff>
    </xdr:to>
    <xdr:sp macro="" textlink="">
      <xdr:nvSpPr>
        <xdr:cNvPr id="556" name="Texto 39"/>
        <xdr:cNvSpPr txBox="1">
          <a:spLocks noChangeArrowheads="1"/>
        </xdr:cNvSpPr>
      </xdr:nvSpPr>
      <xdr:spPr bwMode="auto">
        <a:xfrm>
          <a:off x="8779260" y="12732067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495300</xdr:colOff>
      <xdr:row>452</xdr:row>
      <xdr:rowOff>26461</xdr:rowOff>
    </xdr:from>
    <xdr:to>
      <xdr:col>9</xdr:col>
      <xdr:colOff>448734</xdr:colOff>
      <xdr:row>454</xdr:row>
      <xdr:rowOff>74085</xdr:rowOff>
    </xdr:to>
    <xdr:sp macro="" textlink="">
      <xdr:nvSpPr>
        <xdr:cNvPr id="557" name="Texto 39"/>
        <xdr:cNvSpPr txBox="1">
          <a:spLocks noChangeArrowheads="1"/>
        </xdr:cNvSpPr>
      </xdr:nvSpPr>
      <xdr:spPr bwMode="auto">
        <a:xfrm>
          <a:off x="4467225" y="127318561"/>
          <a:ext cx="3001434"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8</xdr:col>
      <xdr:colOff>809626</xdr:colOff>
      <xdr:row>454</xdr:row>
      <xdr:rowOff>66676</xdr:rowOff>
    </xdr:from>
    <xdr:to>
      <xdr:col>13</xdr:col>
      <xdr:colOff>115361</xdr:colOff>
      <xdr:row>457</xdr:row>
      <xdr:rowOff>171450</xdr:rowOff>
    </xdr:to>
    <xdr:sp macro="" textlink="" fLocksText="0">
      <xdr:nvSpPr>
        <xdr:cNvPr id="558" name="Text Box 14"/>
        <xdr:cNvSpPr txBox="1">
          <a:spLocks noChangeArrowheads="1"/>
        </xdr:cNvSpPr>
      </xdr:nvSpPr>
      <xdr:spPr bwMode="auto">
        <a:xfrm>
          <a:off x="6991351" y="127739776"/>
          <a:ext cx="1896535" cy="67627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0</xdr:colOff>
      <xdr:row>284</xdr:row>
      <xdr:rowOff>24607</xdr:rowOff>
    </xdr:from>
    <xdr:to>
      <xdr:col>3</xdr:col>
      <xdr:colOff>324910</xdr:colOff>
      <xdr:row>287</xdr:row>
      <xdr:rowOff>0</xdr:rowOff>
    </xdr:to>
    <xdr:sp macro="" textlink="">
      <xdr:nvSpPr>
        <xdr:cNvPr id="559" name="Texto 62"/>
        <xdr:cNvSpPr txBox="1">
          <a:spLocks noChangeArrowheads="1"/>
        </xdr:cNvSpPr>
      </xdr:nvSpPr>
      <xdr:spPr bwMode="auto">
        <a:xfrm>
          <a:off x="9525" y="81787207"/>
          <a:ext cx="2820460" cy="5468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none" strike="noStrike">
              <a:solidFill>
                <a:srgbClr val="000000"/>
              </a:solidFill>
              <a:latin typeface="+mn-lt"/>
              <a:cs typeface="Times New Roman"/>
            </a:rPr>
            <a:t>__</a:t>
          </a:r>
          <a:r>
            <a:rPr lang="es-MX" sz="800" b="0" i="0" u="none" strike="noStrike">
              <a:solidFill>
                <a:srgbClr val="000000"/>
              </a:solidFill>
              <a:latin typeface="+mn-lt"/>
              <a:cs typeface="Times New Roman"/>
            </a:rPr>
            <a:t>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1524267</xdr:colOff>
      <xdr:row>288</xdr:row>
      <xdr:rowOff>0</xdr:rowOff>
    </xdr:from>
    <xdr:to>
      <xdr:col>6</xdr:col>
      <xdr:colOff>304007</xdr:colOff>
      <xdr:row>290</xdr:row>
      <xdr:rowOff>161925</xdr:rowOff>
    </xdr:to>
    <xdr:sp macro="" textlink="">
      <xdr:nvSpPr>
        <xdr:cNvPr id="560" name="Texto 63"/>
        <xdr:cNvSpPr txBox="1">
          <a:spLocks noChangeArrowheads="1"/>
        </xdr:cNvSpPr>
      </xdr:nvSpPr>
      <xdr:spPr bwMode="auto">
        <a:xfrm>
          <a:off x="2505342" y="82524600"/>
          <a:ext cx="2475440" cy="54292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63885</xdr:colOff>
      <xdr:row>284</xdr:row>
      <xdr:rowOff>0</xdr:rowOff>
    </xdr:from>
    <xdr:to>
      <xdr:col>17</xdr:col>
      <xdr:colOff>376620</xdr:colOff>
      <xdr:row>287</xdr:row>
      <xdr:rowOff>0</xdr:rowOff>
    </xdr:to>
    <xdr:sp macro="" textlink="">
      <xdr:nvSpPr>
        <xdr:cNvPr id="561" name="Texto 39"/>
        <xdr:cNvSpPr txBox="1">
          <a:spLocks noChangeArrowheads="1"/>
        </xdr:cNvSpPr>
      </xdr:nvSpPr>
      <xdr:spPr bwMode="auto">
        <a:xfrm>
          <a:off x="8836410" y="81762600"/>
          <a:ext cx="2036760" cy="5715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321734</xdr:colOff>
      <xdr:row>284</xdr:row>
      <xdr:rowOff>45511</xdr:rowOff>
    </xdr:from>
    <xdr:to>
      <xdr:col>9</xdr:col>
      <xdr:colOff>381001</xdr:colOff>
      <xdr:row>287</xdr:row>
      <xdr:rowOff>0</xdr:rowOff>
    </xdr:to>
    <xdr:sp macro="" textlink="">
      <xdr:nvSpPr>
        <xdr:cNvPr id="562" name="Texto 39"/>
        <xdr:cNvSpPr txBox="1">
          <a:spLocks noChangeArrowheads="1"/>
        </xdr:cNvSpPr>
      </xdr:nvSpPr>
      <xdr:spPr bwMode="auto">
        <a:xfrm>
          <a:off x="4293659" y="81808111"/>
          <a:ext cx="3107267" cy="525989"/>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8</xdr:col>
      <xdr:colOff>696385</xdr:colOff>
      <xdr:row>286</xdr:row>
      <xdr:rowOff>123825</xdr:rowOff>
    </xdr:from>
    <xdr:to>
      <xdr:col>13</xdr:col>
      <xdr:colOff>10585</xdr:colOff>
      <xdr:row>290</xdr:row>
      <xdr:rowOff>171450</xdr:rowOff>
    </xdr:to>
    <xdr:sp macro="" textlink="" fLocksText="0">
      <xdr:nvSpPr>
        <xdr:cNvPr id="563" name="Text Box 14"/>
        <xdr:cNvSpPr txBox="1">
          <a:spLocks noChangeArrowheads="1"/>
        </xdr:cNvSpPr>
      </xdr:nvSpPr>
      <xdr:spPr bwMode="auto">
        <a:xfrm>
          <a:off x="6878110" y="82267425"/>
          <a:ext cx="1905000" cy="8096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16</xdr:col>
      <xdr:colOff>171450</xdr:colOff>
      <xdr:row>32</xdr:row>
      <xdr:rowOff>171450</xdr:rowOff>
    </xdr:from>
    <xdr:to>
      <xdr:col>17</xdr:col>
      <xdr:colOff>346982</xdr:colOff>
      <xdr:row>33</xdr:row>
      <xdr:rowOff>143067</xdr:rowOff>
    </xdr:to>
    <xdr:sp macro="" textlink="">
      <xdr:nvSpPr>
        <xdr:cNvPr id="564" name="Texto 12"/>
        <xdr:cNvSpPr txBox="1">
          <a:spLocks noChangeArrowheads="1"/>
        </xdr:cNvSpPr>
      </xdr:nvSpPr>
      <xdr:spPr bwMode="auto">
        <a:xfrm>
          <a:off x="10229850" y="8782050"/>
          <a:ext cx="6136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2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266700</xdr:colOff>
      <xdr:row>169</xdr:row>
      <xdr:rowOff>95250</xdr:rowOff>
    </xdr:from>
    <xdr:to>
      <xdr:col>15</xdr:col>
      <xdr:colOff>385082</xdr:colOff>
      <xdr:row>170</xdr:row>
      <xdr:rowOff>76200</xdr:rowOff>
    </xdr:to>
    <xdr:sp macro="" textlink="">
      <xdr:nvSpPr>
        <xdr:cNvPr id="565" name="Texto 12"/>
        <xdr:cNvSpPr txBox="1">
          <a:spLocks noChangeArrowheads="1"/>
        </xdr:cNvSpPr>
      </xdr:nvSpPr>
      <xdr:spPr bwMode="auto">
        <a:xfrm>
          <a:off x="9410700" y="46482000"/>
          <a:ext cx="613682" cy="1714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7 DE 19</a:t>
          </a:r>
        </a:p>
      </xdr:txBody>
    </xdr:sp>
    <xdr:clientData/>
  </xdr:twoCellAnchor>
  <xdr:twoCellAnchor>
    <xdr:from>
      <xdr:col>15</xdr:col>
      <xdr:colOff>104775</xdr:colOff>
      <xdr:row>31</xdr:row>
      <xdr:rowOff>161924</xdr:rowOff>
    </xdr:from>
    <xdr:to>
      <xdr:col>17</xdr:col>
      <xdr:colOff>457199</xdr:colOff>
      <xdr:row>32</xdr:row>
      <xdr:rowOff>104775</xdr:rowOff>
    </xdr:to>
    <xdr:sp macro="" textlink="">
      <xdr:nvSpPr>
        <xdr:cNvPr id="566" name="Texto 29"/>
        <xdr:cNvSpPr txBox="1">
          <a:spLocks noChangeArrowheads="1"/>
        </xdr:cNvSpPr>
      </xdr:nvSpPr>
      <xdr:spPr bwMode="auto">
        <a:xfrm>
          <a:off x="9744075" y="8582024"/>
          <a:ext cx="120967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13</xdr:col>
      <xdr:colOff>266700</xdr:colOff>
      <xdr:row>168</xdr:row>
      <xdr:rowOff>66675</xdr:rowOff>
    </xdr:from>
    <xdr:to>
      <xdr:col>16</xdr:col>
      <xdr:colOff>190499</xdr:colOff>
      <xdr:row>169</xdr:row>
      <xdr:rowOff>66675</xdr:rowOff>
    </xdr:to>
    <xdr:sp macro="" textlink="">
      <xdr:nvSpPr>
        <xdr:cNvPr id="567" name="Texto 29"/>
        <xdr:cNvSpPr txBox="1">
          <a:spLocks noChangeArrowheads="1"/>
        </xdr:cNvSpPr>
      </xdr:nvSpPr>
      <xdr:spPr bwMode="auto">
        <a:xfrm>
          <a:off x="9039225" y="4626292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16</xdr:col>
      <xdr:colOff>233715</xdr:colOff>
      <xdr:row>270</xdr:row>
      <xdr:rowOff>77645</xdr:rowOff>
    </xdr:from>
    <xdr:to>
      <xdr:col>17</xdr:col>
      <xdr:colOff>409247</xdr:colOff>
      <xdr:row>271</xdr:row>
      <xdr:rowOff>39737</xdr:rowOff>
    </xdr:to>
    <xdr:sp macro="" textlink="">
      <xdr:nvSpPr>
        <xdr:cNvPr id="568" name="Texto 12"/>
        <xdr:cNvSpPr txBox="1">
          <a:spLocks noChangeArrowheads="1"/>
        </xdr:cNvSpPr>
      </xdr:nvSpPr>
      <xdr:spPr bwMode="auto">
        <a:xfrm>
          <a:off x="10292115" y="7670627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11 DE 19</a:t>
          </a:r>
        </a:p>
      </xdr:txBody>
    </xdr:sp>
    <xdr:clientData/>
  </xdr:twoCellAnchor>
  <xdr:twoCellAnchor>
    <xdr:from>
      <xdr:col>15</xdr:col>
      <xdr:colOff>9525</xdr:colOff>
      <xdr:row>269</xdr:row>
      <xdr:rowOff>57150</xdr:rowOff>
    </xdr:from>
    <xdr:to>
      <xdr:col>17</xdr:col>
      <xdr:colOff>361949</xdr:colOff>
      <xdr:row>270</xdr:row>
      <xdr:rowOff>57150</xdr:rowOff>
    </xdr:to>
    <xdr:sp macro="" textlink="">
      <xdr:nvSpPr>
        <xdr:cNvPr id="569" name="Texto 29"/>
        <xdr:cNvSpPr txBox="1">
          <a:spLocks noChangeArrowheads="1"/>
        </xdr:cNvSpPr>
      </xdr:nvSpPr>
      <xdr:spPr bwMode="auto">
        <a:xfrm>
          <a:off x="9648825" y="7649527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16</xdr:col>
      <xdr:colOff>233715</xdr:colOff>
      <xdr:row>439</xdr:row>
      <xdr:rowOff>107581</xdr:rowOff>
    </xdr:from>
    <xdr:to>
      <xdr:col>17</xdr:col>
      <xdr:colOff>409247</xdr:colOff>
      <xdr:row>440</xdr:row>
      <xdr:rowOff>114301</xdr:rowOff>
    </xdr:to>
    <xdr:sp macro="" textlink="">
      <xdr:nvSpPr>
        <xdr:cNvPr id="570" name="Texto 12"/>
        <xdr:cNvSpPr txBox="1">
          <a:spLocks noChangeArrowheads="1"/>
        </xdr:cNvSpPr>
      </xdr:nvSpPr>
      <xdr:spPr bwMode="auto">
        <a:xfrm>
          <a:off x="10292115" y="122370481"/>
          <a:ext cx="613682" cy="19722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17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190500</xdr:colOff>
      <xdr:row>438</xdr:row>
      <xdr:rowOff>47625</xdr:rowOff>
    </xdr:from>
    <xdr:to>
      <xdr:col>17</xdr:col>
      <xdr:colOff>457200</xdr:colOff>
      <xdr:row>439</xdr:row>
      <xdr:rowOff>76200</xdr:rowOff>
    </xdr:to>
    <xdr:sp macro="" textlink="">
      <xdr:nvSpPr>
        <xdr:cNvPr id="571" name="Texto 29"/>
        <xdr:cNvSpPr txBox="1">
          <a:spLocks noChangeArrowheads="1"/>
        </xdr:cNvSpPr>
      </xdr:nvSpPr>
      <xdr:spPr bwMode="auto">
        <a:xfrm>
          <a:off x="9829800" y="122120025"/>
          <a:ext cx="112395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editAs="oneCell">
    <xdr:from>
      <xdr:col>11</xdr:col>
      <xdr:colOff>9527</xdr:colOff>
      <xdr:row>0</xdr:row>
      <xdr:rowOff>38100</xdr:rowOff>
    </xdr:from>
    <xdr:to>
      <xdr:col>17</xdr:col>
      <xdr:colOff>514351</xdr:colOff>
      <xdr:row>4</xdr:row>
      <xdr:rowOff>47625</xdr:rowOff>
    </xdr:to>
    <xdr:pic>
      <xdr:nvPicPr>
        <xdr:cNvPr id="572" name="57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7" y="38100"/>
          <a:ext cx="3152774" cy="771525"/>
        </a:xfrm>
        <a:prstGeom prst="rect">
          <a:avLst/>
        </a:prstGeom>
        <a:noFill/>
      </xdr:spPr>
    </xdr:pic>
    <xdr:clientData/>
  </xdr:twoCellAnchor>
  <xdr:twoCellAnchor>
    <xdr:from>
      <xdr:col>0</xdr:col>
      <xdr:colOff>0</xdr:colOff>
      <xdr:row>17</xdr:row>
      <xdr:rowOff>57151</xdr:rowOff>
    </xdr:from>
    <xdr:to>
      <xdr:col>3</xdr:col>
      <xdr:colOff>267760</xdr:colOff>
      <xdr:row>19</xdr:row>
      <xdr:rowOff>114301</xdr:rowOff>
    </xdr:to>
    <xdr:sp macro="" textlink="">
      <xdr:nvSpPr>
        <xdr:cNvPr id="573" name="Texto 62"/>
        <xdr:cNvSpPr txBox="1">
          <a:spLocks noChangeArrowheads="1"/>
        </xdr:cNvSpPr>
      </xdr:nvSpPr>
      <xdr:spPr bwMode="auto">
        <a:xfrm>
          <a:off x="9525" y="5810251"/>
          <a:ext cx="2763310" cy="4381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990867</xdr:colOff>
      <xdr:row>22</xdr:row>
      <xdr:rowOff>125678</xdr:rowOff>
    </xdr:from>
    <xdr:to>
      <xdr:col>5</xdr:col>
      <xdr:colOff>646907</xdr:colOff>
      <xdr:row>25</xdr:row>
      <xdr:rowOff>161925</xdr:rowOff>
    </xdr:to>
    <xdr:sp macro="" textlink="">
      <xdr:nvSpPr>
        <xdr:cNvPr id="574" name="Texto 63"/>
        <xdr:cNvSpPr txBox="1">
          <a:spLocks noChangeArrowheads="1"/>
        </xdr:cNvSpPr>
      </xdr:nvSpPr>
      <xdr:spPr bwMode="auto">
        <a:xfrm>
          <a:off x="2019567" y="6831278"/>
          <a:ext cx="2599265" cy="60774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121035</xdr:colOff>
      <xdr:row>17</xdr:row>
      <xdr:rowOff>89692</xdr:rowOff>
    </xdr:from>
    <xdr:to>
      <xdr:col>17</xdr:col>
      <xdr:colOff>433770</xdr:colOff>
      <xdr:row>19</xdr:row>
      <xdr:rowOff>114300</xdr:rowOff>
    </xdr:to>
    <xdr:sp macro="" textlink="">
      <xdr:nvSpPr>
        <xdr:cNvPr id="575" name="Texto 39"/>
        <xdr:cNvSpPr txBox="1">
          <a:spLocks noChangeArrowheads="1"/>
        </xdr:cNvSpPr>
      </xdr:nvSpPr>
      <xdr:spPr bwMode="auto">
        <a:xfrm>
          <a:off x="8893560" y="5842792"/>
          <a:ext cx="2036760" cy="405608"/>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28575</xdr:colOff>
      <xdr:row>17</xdr:row>
      <xdr:rowOff>78055</xdr:rowOff>
    </xdr:from>
    <xdr:to>
      <xdr:col>9</xdr:col>
      <xdr:colOff>47625</xdr:colOff>
      <xdr:row>19</xdr:row>
      <xdr:rowOff>133351</xdr:rowOff>
    </xdr:to>
    <xdr:sp macro="" textlink="">
      <xdr:nvSpPr>
        <xdr:cNvPr id="576" name="Texto 39"/>
        <xdr:cNvSpPr txBox="1">
          <a:spLocks noChangeArrowheads="1"/>
        </xdr:cNvSpPr>
      </xdr:nvSpPr>
      <xdr:spPr bwMode="auto">
        <a:xfrm>
          <a:off x="4705350" y="5831155"/>
          <a:ext cx="2362200" cy="43629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115360</xdr:colOff>
      <xdr:row>23</xdr:row>
      <xdr:rowOff>87579</xdr:rowOff>
    </xdr:from>
    <xdr:to>
      <xdr:col>13</xdr:col>
      <xdr:colOff>210610</xdr:colOff>
      <xdr:row>26</xdr:row>
      <xdr:rowOff>0</xdr:rowOff>
    </xdr:to>
    <xdr:sp macro="" textlink="" fLocksText="0">
      <xdr:nvSpPr>
        <xdr:cNvPr id="577" name="Text Box 14"/>
        <xdr:cNvSpPr txBox="1">
          <a:spLocks noChangeArrowheads="1"/>
        </xdr:cNvSpPr>
      </xdr:nvSpPr>
      <xdr:spPr bwMode="auto">
        <a:xfrm>
          <a:off x="7135285" y="6983679"/>
          <a:ext cx="1847850" cy="48392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76201</xdr:colOff>
      <xdr:row>26</xdr:row>
      <xdr:rowOff>38100</xdr:rowOff>
    </xdr:from>
    <xdr:to>
      <xdr:col>11</xdr:col>
      <xdr:colOff>238125</xdr:colOff>
      <xdr:row>29</xdr:row>
      <xdr:rowOff>123825</xdr:rowOff>
    </xdr:to>
    <xdr:sp macro="" textlink="">
      <xdr:nvSpPr>
        <xdr:cNvPr id="578" name="Texto 27"/>
        <xdr:cNvSpPr txBox="1">
          <a:spLocks noChangeArrowheads="1"/>
        </xdr:cNvSpPr>
      </xdr:nvSpPr>
      <xdr:spPr bwMode="auto">
        <a:xfrm>
          <a:off x="9526" y="7505700"/>
          <a:ext cx="8077199"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114302</xdr:colOff>
      <xdr:row>26</xdr:row>
      <xdr:rowOff>19050</xdr:rowOff>
    </xdr:from>
    <xdr:to>
      <xdr:col>17</xdr:col>
      <xdr:colOff>504825</xdr:colOff>
      <xdr:row>30</xdr:row>
      <xdr:rowOff>28575</xdr:rowOff>
    </xdr:to>
    <xdr:pic>
      <xdr:nvPicPr>
        <xdr:cNvPr id="579" name="57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2" y="7486650"/>
          <a:ext cx="3038473" cy="771525"/>
        </a:xfrm>
        <a:prstGeom prst="rect">
          <a:avLst/>
        </a:prstGeom>
        <a:noFill/>
      </xdr:spPr>
    </xdr:pic>
    <xdr:clientData/>
  </xdr:twoCellAnchor>
  <xdr:twoCellAnchor editAs="oneCell">
    <xdr:from>
      <xdr:col>11</xdr:col>
      <xdr:colOff>85727</xdr:colOff>
      <xdr:row>139</xdr:row>
      <xdr:rowOff>28575</xdr:rowOff>
    </xdr:from>
    <xdr:to>
      <xdr:col>18</xdr:col>
      <xdr:colOff>28575</xdr:colOff>
      <xdr:row>143</xdr:row>
      <xdr:rowOff>38100</xdr:rowOff>
    </xdr:to>
    <xdr:pic>
      <xdr:nvPicPr>
        <xdr:cNvPr id="580" name="57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7" y="37804725"/>
          <a:ext cx="3124198" cy="771525"/>
        </a:xfrm>
        <a:prstGeom prst="rect">
          <a:avLst/>
        </a:prstGeom>
        <a:noFill/>
      </xdr:spPr>
    </xdr:pic>
    <xdr:clientData/>
  </xdr:twoCellAnchor>
  <xdr:twoCellAnchor>
    <xdr:from>
      <xdr:col>0</xdr:col>
      <xdr:colOff>57151</xdr:colOff>
      <xdr:row>163</xdr:row>
      <xdr:rowOff>28574</xdr:rowOff>
    </xdr:from>
    <xdr:to>
      <xdr:col>12</xdr:col>
      <xdr:colOff>57150</xdr:colOff>
      <xdr:row>166</xdr:row>
      <xdr:rowOff>133349</xdr:rowOff>
    </xdr:to>
    <xdr:sp macro="" textlink="">
      <xdr:nvSpPr>
        <xdr:cNvPr id="581" name="Texto 27"/>
        <xdr:cNvSpPr txBox="1">
          <a:spLocks noChangeArrowheads="1"/>
        </xdr:cNvSpPr>
      </xdr:nvSpPr>
      <xdr:spPr bwMode="auto">
        <a:xfrm>
          <a:off x="9526" y="45272324"/>
          <a:ext cx="8315324"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219076</xdr:colOff>
      <xdr:row>163</xdr:row>
      <xdr:rowOff>47625</xdr:rowOff>
    </xdr:from>
    <xdr:to>
      <xdr:col>17</xdr:col>
      <xdr:colOff>523875</xdr:colOff>
      <xdr:row>167</xdr:row>
      <xdr:rowOff>57150</xdr:rowOff>
    </xdr:to>
    <xdr:pic>
      <xdr:nvPicPr>
        <xdr:cNvPr id="582" name="58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7676" y="45291375"/>
          <a:ext cx="2952749" cy="771525"/>
        </a:xfrm>
        <a:prstGeom prst="rect">
          <a:avLst/>
        </a:prstGeom>
        <a:noFill/>
      </xdr:spPr>
    </xdr:pic>
    <xdr:clientData/>
  </xdr:twoCellAnchor>
  <xdr:twoCellAnchor>
    <xdr:from>
      <xdr:col>0</xdr:col>
      <xdr:colOff>0</xdr:colOff>
      <xdr:row>156</xdr:row>
      <xdr:rowOff>0</xdr:rowOff>
    </xdr:from>
    <xdr:to>
      <xdr:col>3</xdr:col>
      <xdr:colOff>324910</xdr:colOff>
      <xdr:row>158</xdr:row>
      <xdr:rowOff>78053</xdr:rowOff>
    </xdr:to>
    <xdr:sp macro="" textlink="">
      <xdr:nvSpPr>
        <xdr:cNvPr id="583" name="Texto 62"/>
        <xdr:cNvSpPr txBox="1">
          <a:spLocks noChangeArrowheads="1"/>
        </xdr:cNvSpPr>
      </xdr:nvSpPr>
      <xdr:spPr bwMode="auto">
        <a:xfrm>
          <a:off x="9525" y="4391025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38367</xdr:colOff>
      <xdr:row>159</xdr:row>
      <xdr:rowOff>68528</xdr:rowOff>
    </xdr:from>
    <xdr:to>
      <xdr:col>6</xdr:col>
      <xdr:colOff>237332</xdr:colOff>
      <xdr:row>162</xdr:row>
      <xdr:rowOff>123825</xdr:rowOff>
    </xdr:to>
    <xdr:sp macro="" textlink="">
      <xdr:nvSpPr>
        <xdr:cNvPr id="584" name="Texto 63"/>
        <xdr:cNvSpPr txBox="1">
          <a:spLocks noChangeArrowheads="1"/>
        </xdr:cNvSpPr>
      </xdr:nvSpPr>
      <xdr:spPr bwMode="auto">
        <a:xfrm>
          <a:off x="2543442" y="44550278"/>
          <a:ext cx="2370665" cy="62679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35310</xdr:colOff>
      <xdr:row>156</xdr:row>
      <xdr:rowOff>80168</xdr:rowOff>
    </xdr:from>
    <xdr:to>
      <xdr:col>17</xdr:col>
      <xdr:colOff>348045</xdr:colOff>
      <xdr:row>158</xdr:row>
      <xdr:rowOff>125678</xdr:rowOff>
    </xdr:to>
    <xdr:sp macro="" textlink="">
      <xdr:nvSpPr>
        <xdr:cNvPr id="585" name="Texto 39"/>
        <xdr:cNvSpPr txBox="1">
          <a:spLocks noChangeArrowheads="1"/>
        </xdr:cNvSpPr>
      </xdr:nvSpPr>
      <xdr:spPr bwMode="auto">
        <a:xfrm>
          <a:off x="8807835" y="4399041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283633</xdr:colOff>
      <xdr:row>156</xdr:row>
      <xdr:rowOff>78054</xdr:rowOff>
    </xdr:from>
    <xdr:to>
      <xdr:col>10</xdr:col>
      <xdr:colOff>182034</xdr:colOff>
      <xdr:row>158</xdr:row>
      <xdr:rowOff>125678</xdr:rowOff>
    </xdr:to>
    <xdr:sp macro="" textlink="">
      <xdr:nvSpPr>
        <xdr:cNvPr id="586" name="Texto 39"/>
        <xdr:cNvSpPr txBox="1">
          <a:spLocks noChangeArrowheads="1"/>
        </xdr:cNvSpPr>
      </xdr:nvSpPr>
      <xdr:spPr bwMode="auto">
        <a:xfrm>
          <a:off x="4255558" y="4398830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143935</xdr:colOff>
      <xdr:row>159</xdr:row>
      <xdr:rowOff>182828</xdr:rowOff>
    </xdr:from>
    <xdr:to>
      <xdr:col>13</xdr:col>
      <xdr:colOff>239185</xdr:colOff>
      <xdr:row>163</xdr:row>
      <xdr:rowOff>0</xdr:rowOff>
    </xdr:to>
    <xdr:sp macro="" textlink="" fLocksText="0">
      <xdr:nvSpPr>
        <xdr:cNvPr id="587" name="Text Box 14"/>
        <xdr:cNvSpPr txBox="1">
          <a:spLocks noChangeArrowheads="1"/>
        </xdr:cNvSpPr>
      </xdr:nvSpPr>
      <xdr:spPr bwMode="auto">
        <a:xfrm>
          <a:off x="7163860" y="44664578"/>
          <a:ext cx="1847850" cy="5791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editAs="oneCell">
    <xdr:from>
      <xdr:col>11</xdr:col>
      <xdr:colOff>114301</xdr:colOff>
      <xdr:row>264</xdr:row>
      <xdr:rowOff>47625</xdr:rowOff>
    </xdr:from>
    <xdr:to>
      <xdr:col>17</xdr:col>
      <xdr:colOff>504825</xdr:colOff>
      <xdr:row>268</xdr:row>
      <xdr:rowOff>57150</xdr:rowOff>
    </xdr:to>
    <xdr:pic>
      <xdr:nvPicPr>
        <xdr:cNvPr id="588" name="587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1" y="75533250"/>
          <a:ext cx="3038474" cy="771525"/>
        </a:xfrm>
        <a:prstGeom prst="rect">
          <a:avLst/>
        </a:prstGeom>
        <a:noFill/>
      </xdr:spPr>
    </xdr:pic>
    <xdr:clientData/>
  </xdr:twoCellAnchor>
  <xdr:twoCellAnchor>
    <xdr:from>
      <xdr:col>0</xdr:col>
      <xdr:colOff>47625</xdr:colOff>
      <xdr:row>264</xdr:row>
      <xdr:rowOff>28575</xdr:rowOff>
    </xdr:from>
    <xdr:to>
      <xdr:col>12</xdr:col>
      <xdr:colOff>47624</xdr:colOff>
      <xdr:row>268</xdr:row>
      <xdr:rowOff>9526</xdr:rowOff>
    </xdr:to>
    <xdr:sp macro="" textlink="">
      <xdr:nvSpPr>
        <xdr:cNvPr id="589" name="Texto 27"/>
        <xdr:cNvSpPr txBox="1">
          <a:spLocks noChangeArrowheads="1"/>
        </xdr:cNvSpPr>
      </xdr:nvSpPr>
      <xdr:spPr bwMode="auto">
        <a:xfrm>
          <a:off x="9525" y="75514200"/>
          <a:ext cx="8305799"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0</xdr:col>
      <xdr:colOff>47626</xdr:colOff>
      <xdr:row>322</xdr:row>
      <xdr:rowOff>28575</xdr:rowOff>
    </xdr:from>
    <xdr:to>
      <xdr:col>11</xdr:col>
      <xdr:colOff>0</xdr:colOff>
      <xdr:row>326</xdr:row>
      <xdr:rowOff>9526</xdr:rowOff>
    </xdr:to>
    <xdr:sp macro="" textlink="">
      <xdr:nvSpPr>
        <xdr:cNvPr id="590" name="Texto 27"/>
        <xdr:cNvSpPr txBox="1">
          <a:spLocks noChangeArrowheads="1"/>
        </xdr:cNvSpPr>
      </xdr:nvSpPr>
      <xdr:spPr bwMode="auto">
        <a:xfrm>
          <a:off x="9526" y="90697050"/>
          <a:ext cx="7839074"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xdr:colOff>
      <xdr:row>322</xdr:row>
      <xdr:rowOff>47625</xdr:rowOff>
    </xdr:from>
    <xdr:to>
      <xdr:col>17</xdr:col>
      <xdr:colOff>514351</xdr:colOff>
      <xdr:row>326</xdr:row>
      <xdr:rowOff>57150</xdr:rowOff>
    </xdr:to>
    <xdr:pic>
      <xdr:nvPicPr>
        <xdr:cNvPr id="591" name="590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1" y="90716100"/>
          <a:ext cx="3162300" cy="771525"/>
        </a:xfrm>
        <a:prstGeom prst="rect">
          <a:avLst/>
        </a:prstGeom>
        <a:noFill/>
      </xdr:spPr>
    </xdr:pic>
    <xdr:clientData/>
  </xdr:twoCellAnchor>
  <xdr:twoCellAnchor>
    <xdr:from>
      <xdr:col>0</xdr:col>
      <xdr:colOff>9526</xdr:colOff>
      <xdr:row>381</xdr:row>
      <xdr:rowOff>66675</xdr:rowOff>
    </xdr:from>
    <xdr:to>
      <xdr:col>11</xdr:col>
      <xdr:colOff>95251</xdr:colOff>
      <xdr:row>384</xdr:row>
      <xdr:rowOff>133350</xdr:rowOff>
    </xdr:to>
    <xdr:sp macro="" textlink="">
      <xdr:nvSpPr>
        <xdr:cNvPr id="592" name="Texto 27"/>
        <xdr:cNvSpPr txBox="1">
          <a:spLocks noChangeArrowheads="1"/>
        </xdr:cNvSpPr>
      </xdr:nvSpPr>
      <xdr:spPr bwMode="auto">
        <a:xfrm>
          <a:off x="19051" y="105832275"/>
          <a:ext cx="792480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0</xdr:colOff>
      <xdr:row>381</xdr:row>
      <xdr:rowOff>76201</xdr:rowOff>
    </xdr:from>
    <xdr:to>
      <xdr:col>18</xdr:col>
      <xdr:colOff>28575</xdr:colOff>
      <xdr:row>384</xdr:row>
      <xdr:rowOff>161925</xdr:rowOff>
    </xdr:to>
    <xdr:pic>
      <xdr:nvPicPr>
        <xdr:cNvPr id="593" name="59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105841801"/>
          <a:ext cx="3209925" cy="657224"/>
        </a:xfrm>
        <a:prstGeom prst="rect">
          <a:avLst/>
        </a:prstGeom>
        <a:noFill/>
      </xdr:spPr>
    </xdr:pic>
    <xdr:clientData/>
  </xdr:twoCellAnchor>
  <xdr:twoCellAnchor>
    <xdr:from>
      <xdr:col>0</xdr:col>
      <xdr:colOff>28575</xdr:colOff>
      <xdr:row>422</xdr:row>
      <xdr:rowOff>85725</xdr:rowOff>
    </xdr:from>
    <xdr:to>
      <xdr:col>2</xdr:col>
      <xdr:colOff>1466850</xdr:colOff>
      <xdr:row>424</xdr:row>
      <xdr:rowOff>163778</xdr:rowOff>
    </xdr:to>
    <xdr:sp macro="" textlink="">
      <xdr:nvSpPr>
        <xdr:cNvPr id="594" name="Texto 62"/>
        <xdr:cNvSpPr txBox="1">
          <a:spLocks noChangeArrowheads="1"/>
        </xdr:cNvSpPr>
      </xdr:nvSpPr>
      <xdr:spPr bwMode="auto">
        <a:xfrm>
          <a:off x="9525" y="119110125"/>
          <a:ext cx="2486025"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1095375</xdr:colOff>
      <xdr:row>428</xdr:row>
      <xdr:rowOff>95250</xdr:rowOff>
    </xdr:from>
    <xdr:to>
      <xdr:col>5</xdr:col>
      <xdr:colOff>580232</xdr:colOff>
      <xdr:row>431</xdr:row>
      <xdr:rowOff>95250</xdr:rowOff>
    </xdr:to>
    <xdr:sp macro="" textlink="">
      <xdr:nvSpPr>
        <xdr:cNvPr id="595" name="Texto 63"/>
        <xdr:cNvSpPr txBox="1">
          <a:spLocks noChangeArrowheads="1"/>
        </xdr:cNvSpPr>
      </xdr:nvSpPr>
      <xdr:spPr bwMode="auto">
        <a:xfrm>
          <a:off x="2124075" y="120262650"/>
          <a:ext cx="2428082" cy="5715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12</xdr:col>
      <xdr:colOff>323850</xdr:colOff>
      <xdr:row>422</xdr:row>
      <xdr:rowOff>108743</xdr:rowOff>
    </xdr:from>
    <xdr:to>
      <xdr:col>17</xdr:col>
      <xdr:colOff>419100</xdr:colOff>
      <xdr:row>424</xdr:row>
      <xdr:rowOff>154253</xdr:rowOff>
    </xdr:to>
    <xdr:sp macro="" textlink="">
      <xdr:nvSpPr>
        <xdr:cNvPr id="596" name="Texto 39"/>
        <xdr:cNvSpPr txBox="1">
          <a:spLocks noChangeArrowheads="1"/>
        </xdr:cNvSpPr>
      </xdr:nvSpPr>
      <xdr:spPr bwMode="auto">
        <a:xfrm>
          <a:off x="8591550" y="119133143"/>
          <a:ext cx="232410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457200</xdr:colOff>
      <xdr:row>422</xdr:row>
      <xdr:rowOff>163779</xdr:rowOff>
    </xdr:from>
    <xdr:to>
      <xdr:col>9</xdr:col>
      <xdr:colOff>39158</xdr:colOff>
      <xdr:row>425</xdr:row>
      <xdr:rowOff>20903</xdr:rowOff>
    </xdr:to>
    <xdr:sp macro="" textlink="">
      <xdr:nvSpPr>
        <xdr:cNvPr id="597" name="Texto 39"/>
        <xdr:cNvSpPr txBox="1">
          <a:spLocks noChangeArrowheads="1"/>
        </xdr:cNvSpPr>
      </xdr:nvSpPr>
      <xdr:spPr bwMode="auto">
        <a:xfrm>
          <a:off x="4429125" y="119188179"/>
          <a:ext cx="2629958"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10585</xdr:colOff>
      <xdr:row>427</xdr:row>
      <xdr:rowOff>171451</xdr:rowOff>
    </xdr:from>
    <xdr:to>
      <xdr:col>13</xdr:col>
      <xdr:colOff>105835</xdr:colOff>
      <xdr:row>431</xdr:row>
      <xdr:rowOff>57150</xdr:rowOff>
    </xdr:to>
    <xdr:sp macro="" textlink="" fLocksText="0">
      <xdr:nvSpPr>
        <xdr:cNvPr id="598" name="Text Box 14"/>
        <xdr:cNvSpPr txBox="1">
          <a:spLocks noChangeArrowheads="1"/>
        </xdr:cNvSpPr>
      </xdr:nvSpPr>
      <xdr:spPr bwMode="auto">
        <a:xfrm>
          <a:off x="7030510" y="120148351"/>
          <a:ext cx="1847850" cy="647699"/>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19051</xdr:colOff>
      <xdr:row>432</xdr:row>
      <xdr:rowOff>104775</xdr:rowOff>
    </xdr:from>
    <xdr:to>
      <xdr:col>11</xdr:col>
      <xdr:colOff>28576</xdr:colOff>
      <xdr:row>436</xdr:row>
      <xdr:rowOff>85726</xdr:rowOff>
    </xdr:to>
    <xdr:sp macro="" textlink="">
      <xdr:nvSpPr>
        <xdr:cNvPr id="599" name="Texto 27"/>
        <xdr:cNvSpPr txBox="1">
          <a:spLocks noChangeArrowheads="1"/>
        </xdr:cNvSpPr>
      </xdr:nvSpPr>
      <xdr:spPr bwMode="auto">
        <a:xfrm>
          <a:off x="28576" y="121034175"/>
          <a:ext cx="7848600"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10</xdr:col>
      <xdr:colOff>200025</xdr:colOff>
      <xdr:row>432</xdr:row>
      <xdr:rowOff>95250</xdr:rowOff>
    </xdr:from>
    <xdr:to>
      <xdr:col>17</xdr:col>
      <xdr:colOff>495300</xdr:colOff>
      <xdr:row>436</xdr:row>
      <xdr:rowOff>104775</xdr:rowOff>
    </xdr:to>
    <xdr:pic>
      <xdr:nvPicPr>
        <xdr:cNvPr id="600" name="59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825" y="121024650"/>
          <a:ext cx="3248025" cy="771525"/>
        </a:xfrm>
        <a:prstGeom prst="rect">
          <a:avLst/>
        </a:prstGeom>
        <a:noFill/>
      </xdr:spPr>
    </xdr:pic>
    <xdr:clientData/>
  </xdr:twoCellAnchor>
  <xdr:twoCellAnchor>
    <xdr:from>
      <xdr:col>0</xdr:col>
      <xdr:colOff>19051</xdr:colOff>
      <xdr:row>458</xdr:row>
      <xdr:rowOff>28575</xdr:rowOff>
    </xdr:from>
    <xdr:to>
      <xdr:col>10</xdr:col>
      <xdr:colOff>247651</xdr:colOff>
      <xdr:row>461</xdr:row>
      <xdr:rowOff>180975</xdr:rowOff>
    </xdr:to>
    <xdr:sp macro="" textlink="">
      <xdr:nvSpPr>
        <xdr:cNvPr id="601" name="Texto 27"/>
        <xdr:cNvSpPr txBox="1">
          <a:spLocks noChangeArrowheads="1"/>
        </xdr:cNvSpPr>
      </xdr:nvSpPr>
      <xdr:spPr bwMode="auto">
        <a:xfrm>
          <a:off x="28576" y="128463675"/>
          <a:ext cx="7762875" cy="72390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10</xdr:col>
      <xdr:colOff>133350</xdr:colOff>
      <xdr:row>458</xdr:row>
      <xdr:rowOff>85725</xdr:rowOff>
    </xdr:from>
    <xdr:to>
      <xdr:col>17</xdr:col>
      <xdr:colOff>485775</xdr:colOff>
      <xdr:row>462</xdr:row>
      <xdr:rowOff>19050</xdr:rowOff>
    </xdr:to>
    <xdr:pic>
      <xdr:nvPicPr>
        <xdr:cNvPr id="602" name="60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28520825"/>
          <a:ext cx="3305175" cy="695325"/>
        </a:xfrm>
        <a:prstGeom prst="rect">
          <a:avLst/>
        </a:prstGeom>
        <a:noFill/>
      </xdr:spPr>
    </xdr:pic>
    <xdr:clientData/>
  </xdr:twoCellAnchor>
  <xdr:twoCellAnchor>
    <xdr:from>
      <xdr:col>0</xdr:col>
      <xdr:colOff>19051</xdr:colOff>
      <xdr:row>483</xdr:row>
      <xdr:rowOff>38100</xdr:rowOff>
    </xdr:from>
    <xdr:to>
      <xdr:col>10</xdr:col>
      <xdr:colOff>361951</xdr:colOff>
      <xdr:row>487</xdr:row>
      <xdr:rowOff>19051</xdr:rowOff>
    </xdr:to>
    <xdr:sp macro="" textlink="">
      <xdr:nvSpPr>
        <xdr:cNvPr id="603" name="Texto 27"/>
        <xdr:cNvSpPr txBox="1">
          <a:spLocks noChangeArrowheads="1"/>
        </xdr:cNvSpPr>
      </xdr:nvSpPr>
      <xdr:spPr bwMode="auto">
        <a:xfrm>
          <a:off x="28576" y="136074150"/>
          <a:ext cx="7820025"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xdr:colOff>
      <xdr:row>483</xdr:row>
      <xdr:rowOff>47625</xdr:rowOff>
    </xdr:from>
    <xdr:to>
      <xdr:col>17</xdr:col>
      <xdr:colOff>523875</xdr:colOff>
      <xdr:row>487</xdr:row>
      <xdr:rowOff>57150</xdr:rowOff>
    </xdr:to>
    <xdr:pic>
      <xdr:nvPicPr>
        <xdr:cNvPr id="604" name="60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2" y="136083675"/>
          <a:ext cx="3171823" cy="771525"/>
        </a:xfrm>
        <a:prstGeom prst="rect">
          <a:avLst/>
        </a:prstGeom>
        <a:noFill/>
      </xdr:spPr>
    </xdr:pic>
    <xdr:clientData/>
  </xdr:twoCellAnchor>
  <xdr:twoCellAnchor>
    <xdr:from>
      <xdr:col>0</xdr:col>
      <xdr:colOff>76200</xdr:colOff>
      <xdr:row>312</xdr:row>
      <xdr:rowOff>24607</xdr:rowOff>
    </xdr:from>
    <xdr:to>
      <xdr:col>3</xdr:col>
      <xdr:colOff>401110</xdr:colOff>
      <xdr:row>316</xdr:row>
      <xdr:rowOff>0</xdr:rowOff>
    </xdr:to>
    <xdr:sp macro="" textlink="">
      <xdr:nvSpPr>
        <xdr:cNvPr id="605" name="Texto 62"/>
        <xdr:cNvSpPr txBox="1">
          <a:spLocks noChangeArrowheads="1"/>
        </xdr:cNvSpPr>
      </xdr:nvSpPr>
      <xdr:spPr bwMode="auto">
        <a:xfrm>
          <a:off x="85725" y="88788082"/>
          <a:ext cx="2820460" cy="7373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76467</xdr:colOff>
      <xdr:row>317</xdr:row>
      <xdr:rowOff>150286</xdr:rowOff>
    </xdr:from>
    <xdr:to>
      <xdr:col>6</xdr:col>
      <xdr:colOff>418307</xdr:colOff>
      <xdr:row>321</xdr:row>
      <xdr:rowOff>133349</xdr:rowOff>
    </xdr:to>
    <xdr:sp macro="" textlink="">
      <xdr:nvSpPr>
        <xdr:cNvPr id="606" name="Texto 63"/>
        <xdr:cNvSpPr txBox="1">
          <a:spLocks noChangeArrowheads="1"/>
        </xdr:cNvSpPr>
      </xdr:nvSpPr>
      <xdr:spPr bwMode="auto">
        <a:xfrm>
          <a:off x="2581542" y="89866261"/>
          <a:ext cx="2513540" cy="74506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44835</xdr:colOff>
      <xdr:row>312</xdr:row>
      <xdr:rowOff>76200</xdr:rowOff>
    </xdr:from>
    <xdr:to>
      <xdr:col>17</xdr:col>
      <xdr:colOff>357570</xdr:colOff>
      <xdr:row>316</xdr:row>
      <xdr:rowOff>76200</xdr:rowOff>
    </xdr:to>
    <xdr:sp macro="" textlink="">
      <xdr:nvSpPr>
        <xdr:cNvPr id="607" name="Texto 39"/>
        <xdr:cNvSpPr txBox="1">
          <a:spLocks noChangeArrowheads="1"/>
        </xdr:cNvSpPr>
      </xdr:nvSpPr>
      <xdr:spPr bwMode="auto">
        <a:xfrm>
          <a:off x="8817360" y="88839675"/>
          <a:ext cx="2036760" cy="7620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321734</xdr:colOff>
      <xdr:row>312</xdr:row>
      <xdr:rowOff>45511</xdr:rowOff>
    </xdr:from>
    <xdr:to>
      <xdr:col>9</xdr:col>
      <xdr:colOff>381001</xdr:colOff>
      <xdr:row>315</xdr:row>
      <xdr:rowOff>66675</xdr:rowOff>
    </xdr:to>
    <xdr:sp macro="" textlink="">
      <xdr:nvSpPr>
        <xdr:cNvPr id="608" name="Texto 39"/>
        <xdr:cNvSpPr txBox="1">
          <a:spLocks noChangeArrowheads="1"/>
        </xdr:cNvSpPr>
      </xdr:nvSpPr>
      <xdr:spPr bwMode="auto">
        <a:xfrm>
          <a:off x="4293659" y="88808986"/>
          <a:ext cx="3107267" cy="5926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8</xdr:col>
      <xdr:colOff>734485</xdr:colOff>
      <xdr:row>317</xdr:row>
      <xdr:rowOff>142876</xdr:rowOff>
    </xdr:from>
    <xdr:to>
      <xdr:col>13</xdr:col>
      <xdr:colOff>48685</xdr:colOff>
      <xdr:row>321</xdr:row>
      <xdr:rowOff>28575</xdr:rowOff>
    </xdr:to>
    <xdr:sp macro="" textlink="" fLocksText="0">
      <xdr:nvSpPr>
        <xdr:cNvPr id="609" name="Text Box 14"/>
        <xdr:cNvSpPr txBox="1">
          <a:spLocks noChangeArrowheads="1"/>
        </xdr:cNvSpPr>
      </xdr:nvSpPr>
      <xdr:spPr bwMode="auto">
        <a:xfrm>
          <a:off x="6916210" y="89858851"/>
          <a:ext cx="1905000" cy="647699"/>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16</xdr:col>
      <xdr:colOff>233715</xdr:colOff>
      <xdr:row>298</xdr:row>
      <xdr:rowOff>77645</xdr:rowOff>
    </xdr:from>
    <xdr:to>
      <xdr:col>17</xdr:col>
      <xdr:colOff>409247</xdr:colOff>
      <xdr:row>299</xdr:row>
      <xdr:rowOff>39737</xdr:rowOff>
    </xdr:to>
    <xdr:sp macro="" textlink="">
      <xdr:nvSpPr>
        <xdr:cNvPr id="610" name="Texto 12"/>
        <xdr:cNvSpPr txBox="1">
          <a:spLocks noChangeArrowheads="1"/>
        </xdr:cNvSpPr>
      </xdr:nvSpPr>
      <xdr:spPr bwMode="auto">
        <a:xfrm>
          <a:off x="10292115" y="845072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12 DE 19</a:t>
          </a:r>
        </a:p>
      </xdr:txBody>
    </xdr:sp>
    <xdr:clientData/>
  </xdr:twoCellAnchor>
  <xdr:twoCellAnchor>
    <xdr:from>
      <xdr:col>15</xdr:col>
      <xdr:colOff>9525</xdr:colOff>
      <xdr:row>297</xdr:row>
      <xdr:rowOff>57150</xdr:rowOff>
    </xdr:from>
    <xdr:to>
      <xdr:col>17</xdr:col>
      <xdr:colOff>361949</xdr:colOff>
      <xdr:row>298</xdr:row>
      <xdr:rowOff>57150</xdr:rowOff>
    </xdr:to>
    <xdr:sp macro="" textlink="">
      <xdr:nvSpPr>
        <xdr:cNvPr id="611" name="Texto 29"/>
        <xdr:cNvSpPr txBox="1">
          <a:spLocks noChangeArrowheads="1"/>
        </xdr:cNvSpPr>
      </xdr:nvSpPr>
      <xdr:spPr bwMode="auto">
        <a:xfrm>
          <a:off x="9648825" y="84296250"/>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57150</xdr:colOff>
      <xdr:row>291</xdr:row>
      <xdr:rowOff>104775</xdr:rowOff>
    </xdr:from>
    <xdr:to>
      <xdr:col>11</xdr:col>
      <xdr:colOff>19050</xdr:colOff>
      <xdr:row>295</xdr:row>
      <xdr:rowOff>114300</xdr:rowOff>
    </xdr:to>
    <xdr:sp macro="" textlink="">
      <xdr:nvSpPr>
        <xdr:cNvPr id="612" name="Texto 27"/>
        <xdr:cNvSpPr txBox="1">
          <a:spLocks noChangeArrowheads="1"/>
        </xdr:cNvSpPr>
      </xdr:nvSpPr>
      <xdr:spPr bwMode="auto">
        <a:xfrm>
          <a:off x="9525" y="83200875"/>
          <a:ext cx="7858125" cy="7715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0</xdr:colOff>
      <xdr:row>291</xdr:row>
      <xdr:rowOff>123826</xdr:rowOff>
    </xdr:from>
    <xdr:to>
      <xdr:col>18</xdr:col>
      <xdr:colOff>66676</xdr:colOff>
      <xdr:row>295</xdr:row>
      <xdr:rowOff>133351</xdr:rowOff>
    </xdr:to>
    <xdr:pic>
      <xdr:nvPicPr>
        <xdr:cNvPr id="613" name="61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83219926"/>
          <a:ext cx="3248026" cy="771525"/>
        </a:xfrm>
        <a:prstGeom prst="rect">
          <a:avLst/>
        </a:prstGeom>
        <a:noFill/>
      </xdr:spPr>
    </xdr:pic>
    <xdr:clientData/>
  </xdr:twoCellAnchor>
  <xdr:twoCellAnchor>
    <xdr:from>
      <xdr:col>15</xdr:col>
      <xdr:colOff>257175</xdr:colOff>
      <xdr:row>62</xdr:row>
      <xdr:rowOff>76200</xdr:rowOff>
    </xdr:from>
    <xdr:to>
      <xdr:col>17</xdr:col>
      <xdr:colOff>127907</xdr:colOff>
      <xdr:row>63</xdr:row>
      <xdr:rowOff>47817</xdr:rowOff>
    </xdr:to>
    <xdr:sp macro="" textlink="">
      <xdr:nvSpPr>
        <xdr:cNvPr id="614" name="Texto 12"/>
        <xdr:cNvSpPr txBox="1">
          <a:spLocks noChangeArrowheads="1"/>
        </xdr:cNvSpPr>
      </xdr:nvSpPr>
      <xdr:spPr bwMode="auto">
        <a:xfrm>
          <a:off x="9896475" y="16421100"/>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3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171450</xdr:colOff>
      <xdr:row>61</xdr:row>
      <xdr:rowOff>76199</xdr:rowOff>
    </xdr:from>
    <xdr:to>
      <xdr:col>17</xdr:col>
      <xdr:colOff>161924</xdr:colOff>
      <xdr:row>62</xdr:row>
      <xdr:rowOff>19050</xdr:rowOff>
    </xdr:to>
    <xdr:sp macro="" textlink="">
      <xdr:nvSpPr>
        <xdr:cNvPr id="615" name="Texto 29"/>
        <xdr:cNvSpPr txBox="1">
          <a:spLocks noChangeArrowheads="1"/>
        </xdr:cNvSpPr>
      </xdr:nvSpPr>
      <xdr:spPr bwMode="auto">
        <a:xfrm>
          <a:off x="9315450" y="16230599"/>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76200</xdr:colOff>
      <xdr:row>55</xdr:row>
      <xdr:rowOff>66675</xdr:rowOff>
    </xdr:from>
    <xdr:to>
      <xdr:col>11</xdr:col>
      <xdr:colOff>104775</xdr:colOff>
      <xdr:row>58</xdr:row>
      <xdr:rowOff>152400</xdr:rowOff>
    </xdr:to>
    <xdr:sp macro="" textlink="">
      <xdr:nvSpPr>
        <xdr:cNvPr id="616" name="Texto 27"/>
        <xdr:cNvSpPr txBox="1">
          <a:spLocks noChangeArrowheads="1"/>
        </xdr:cNvSpPr>
      </xdr:nvSpPr>
      <xdr:spPr bwMode="auto">
        <a:xfrm>
          <a:off x="9525" y="15078075"/>
          <a:ext cx="7943850"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19054</xdr:colOff>
      <xdr:row>55</xdr:row>
      <xdr:rowOff>57150</xdr:rowOff>
    </xdr:from>
    <xdr:to>
      <xdr:col>17</xdr:col>
      <xdr:colOff>495300</xdr:colOff>
      <xdr:row>59</xdr:row>
      <xdr:rowOff>66675</xdr:rowOff>
    </xdr:to>
    <xdr:pic>
      <xdr:nvPicPr>
        <xdr:cNvPr id="617" name="61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7654" y="15068550"/>
          <a:ext cx="3124196" cy="771525"/>
        </a:xfrm>
        <a:prstGeom prst="rect">
          <a:avLst/>
        </a:prstGeom>
        <a:noFill/>
      </xdr:spPr>
    </xdr:pic>
    <xdr:clientData/>
  </xdr:twoCellAnchor>
  <xdr:twoCellAnchor>
    <xdr:from>
      <xdr:col>0</xdr:col>
      <xdr:colOff>0</xdr:colOff>
      <xdr:row>45</xdr:row>
      <xdr:rowOff>24608</xdr:rowOff>
    </xdr:from>
    <xdr:to>
      <xdr:col>3</xdr:col>
      <xdr:colOff>267760</xdr:colOff>
      <xdr:row>49</xdr:row>
      <xdr:rowOff>56276</xdr:rowOff>
    </xdr:to>
    <xdr:sp macro="" textlink="">
      <xdr:nvSpPr>
        <xdr:cNvPr id="618" name="Texto 62"/>
        <xdr:cNvSpPr txBox="1">
          <a:spLocks noChangeArrowheads="1"/>
        </xdr:cNvSpPr>
      </xdr:nvSpPr>
      <xdr:spPr bwMode="auto">
        <a:xfrm>
          <a:off x="9525" y="13131008"/>
          <a:ext cx="2763310" cy="79366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990867</xdr:colOff>
      <xdr:row>49</xdr:row>
      <xdr:rowOff>74086</xdr:rowOff>
    </xdr:from>
    <xdr:to>
      <xdr:col>5</xdr:col>
      <xdr:colOff>646907</xdr:colOff>
      <xdr:row>52</xdr:row>
      <xdr:rowOff>43658</xdr:rowOff>
    </xdr:to>
    <xdr:sp macro="" textlink="">
      <xdr:nvSpPr>
        <xdr:cNvPr id="619" name="Texto 63"/>
        <xdr:cNvSpPr txBox="1">
          <a:spLocks noChangeArrowheads="1"/>
        </xdr:cNvSpPr>
      </xdr:nvSpPr>
      <xdr:spPr bwMode="auto">
        <a:xfrm>
          <a:off x="2019567" y="13942486"/>
          <a:ext cx="2599265" cy="54107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140085</xdr:colOff>
      <xdr:row>45</xdr:row>
      <xdr:rowOff>0</xdr:rowOff>
    </xdr:from>
    <xdr:to>
      <xdr:col>17</xdr:col>
      <xdr:colOff>452820</xdr:colOff>
      <xdr:row>47</xdr:row>
      <xdr:rowOff>178734</xdr:rowOff>
    </xdr:to>
    <xdr:sp macro="" textlink="">
      <xdr:nvSpPr>
        <xdr:cNvPr id="620" name="Texto 39"/>
        <xdr:cNvSpPr txBox="1">
          <a:spLocks noChangeArrowheads="1"/>
        </xdr:cNvSpPr>
      </xdr:nvSpPr>
      <xdr:spPr bwMode="auto">
        <a:xfrm>
          <a:off x="8912610" y="13106400"/>
          <a:ext cx="2036760" cy="55973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28575</xdr:colOff>
      <xdr:row>45</xdr:row>
      <xdr:rowOff>45513</xdr:rowOff>
    </xdr:from>
    <xdr:to>
      <xdr:col>9</xdr:col>
      <xdr:colOff>47625</xdr:colOff>
      <xdr:row>47</xdr:row>
      <xdr:rowOff>100809</xdr:rowOff>
    </xdr:to>
    <xdr:sp macro="" textlink="">
      <xdr:nvSpPr>
        <xdr:cNvPr id="621" name="Texto 39"/>
        <xdr:cNvSpPr txBox="1">
          <a:spLocks noChangeArrowheads="1"/>
        </xdr:cNvSpPr>
      </xdr:nvSpPr>
      <xdr:spPr bwMode="auto">
        <a:xfrm>
          <a:off x="4705350" y="13151913"/>
          <a:ext cx="2362200" cy="43629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115360</xdr:colOff>
      <xdr:row>49</xdr:row>
      <xdr:rowOff>159812</xdr:rowOff>
    </xdr:from>
    <xdr:to>
      <xdr:col>13</xdr:col>
      <xdr:colOff>210610</xdr:colOff>
      <xdr:row>52</xdr:row>
      <xdr:rowOff>72233</xdr:rowOff>
    </xdr:to>
    <xdr:sp macro="" textlink="" fLocksText="0">
      <xdr:nvSpPr>
        <xdr:cNvPr id="622" name="Text Box 14"/>
        <xdr:cNvSpPr txBox="1">
          <a:spLocks noChangeArrowheads="1"/>
        </xdr:cNvSpPr>
      </xdr:nvSpPr>
      <xdr:spPr bwMode="auto">
        <a:xfrm>
          <a:off x="7135285" y="14028212"/>
          <a:ext cx="1847850" cy="48392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15</xdr:col>
      <xdr:colOff>266700</xdr:colOff>
      <xdr:row>193</xdr:row>
      <xdr:rowOff>95250</xdr:rowOff>
    </xdr:from>
    <xdr:to>
      <xdr:col>16</xdr:col>
      <xdr:colOff>385082</xdr:colOff>
      <xdr:row>194</xdr:row>
      <xdr:rowOff>123825</xdr:rowOff>
    </xdr:to>
    <xdr:sp macro="" textlink="">
      <xdr:nvSpPr>
        <xdr:cNvPr id="623" name="Texto 12"/>
        <xdr:cNvSpPr txBox="1">
          <a:spLocks noChangeArrowheads="1"/>
        </xdr:cNvSpPr>
      </xdr:nvSpPr>
      <xdr:spPr bwMode="auto">
        <a:xfrm>
          <a:off x="9906000" y="53892450"/>
          <a:ext cx="537482" cy="219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8 DE 19</a:t>
          </a:r>
        </a:p>
      </xdr:txBody>
    </xdr:sp>
    <xdr:clientData/>
  </xdr:twoCellAnchor>
  <xdr:twoCellAnchor>
    <xdr:from>
      <xdr:col>14</xdr:col>
      <xdr:colOff>266700</xdr:colOff>
      <xdr:row>192</xdr:row>
      <xdr:rowOff>66675</xdr:rowOff>
    </xdr:from>
    <xdr:to>
      <xdr:col>17</xdr:col>
      <xdr:colOff>190499</xdr:colOff>
      <xdr:row>193</xdr:row>
      <xdr:rowOff>66675</xdr:rowOff>
    </xdr:to>
    <xdr:sp macro="" textlink="">
      <xdr:nvSpPr>
        <xdr:cNvPr id="624" name="Texto 29"/>
        <xdr:cNvSpPr txBox="1">
          <a:spLocks noChangeArrowheads="1"/>
        </xdr:cNvSpPr>
      </xdr:nvSpPr>
      <xdr:spPr bwMode="auto">
        <a:xfrm>
          <a:off x="9410700" y="53673375"/>
          <a:ext cx="1276349"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57151</xdr:colOff>
      <xdr:row>188</xdr:row>
      <xdr:rowOff>28574</xdr:rowOff>
    </xdr:from>
    <xdr:to>
      <xdr:col>11</xdr:col>
      <xdr:colOff>219075</xdr:colOff>
      <xdr:row>191</xdr:row>
      <xdr:rowOff>19050</xdr:rowOff>
    </xdr:to>
    <xdr:sp macro="" textlink="">
      <xdr:nvSpPr>
        <xdr:cNvPr id="625" name="Texto 27"/>
        <xdr:cNvSpPr txBox="1">
          <a:spLocks noChangeArrowheads="1"/>
        </xdr:cNvSpPr>
      </xdr:nvSpPr>
      <xdr:spPr bwMode="auto">
        <a:xfrm>
          <a:off x="66676" y="52873274"/>
          <a:ext cx="8000999" cy="561976"/>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209551</xdr:colOff>
      <xdr:row>188</xdr:row>
      <xdr:rowOff>66675</xdr:rowOff>
    </xdr:from>
    <xdr:to>
      <xdr:col>18</xdr:col>
      <xdr:colOff>0</xdr:colOff>
      <xdr:row>192</xdr:row>
      <xdr:rowOff>9525</xdr:rowOff>
    </xdr:to>
    <xdr:pic>
      <xdr:nvPicPr>
        <xdr:cNvPr id="626" name="62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1" y="52911375"/>
          <a:ext cx="2971799" cy="704850"/>
        </a:xfrm>
        <a:prstGeom prst="rect">
          <a:avLst/>
        </a:prstGeom>
        <a:noFill/>
      </xdr:spPr>
    </xdr:pic>
    <xdr:clientData/>
  </xdr:twoCellAnchor>
  <xdr:twoCellAnchor>
    <xdr:from>
      <xdr:col>0</xdr:col>
      <xdr:colOff>257175</xdr:colOff>
      <xdr:row>181</xdr:row>
      <xdr:rowOff>0</xdr:rowOff>
    </xdr:from>
    <xdr:to>
      <xdr:col>3</xdr:col>
      <xdr:colOff>582085</xdr:colOff>
      <xdr:row>183</xdr:row>
      <xdr:rowOff>78053</xdr:rowOff>
    </xdr:to>
    <xdr:sp macro="" textlink="">
      <xdr:nvSpPr>
        <xdr:cNvPr id="627" name="Texto 62"/>
        <xdr:cNvSpPr txBox="1">
          <a:spLocks noChangeArrowheads="1"/>
        </xdr:cNvSpPr>
      </xdr:nvSpPr>
      <xdr:spPr bwMode="auto">
        <a:xfrm>
          <a:off x="266700" y="5151120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162192</xdr:colOff>
      <xdr:row>183</xdr:row>
      <xdr:rowOff>135204</xdr:rowOff>
    </xdr:from>
    <xdr:to>
      <xdr:col>6</xdr:col>
      <xdr:colOff>361157</xdr:colOff>
      <xdr:row>186</xdr:row>
      <xdr:rowOff>123826</xdr:rowOff>
    </xdr:to>
    <xdr:sp macro="" textlink="">
      <xdr:nvSpPr>
        <xdr:cNvPr id="628" name="Texto 63"/>
        <xdr:cNvSpPr txBox="1">
          <a:spLocks noChangeArrowheads="1"/>
        </xdr:cNvSpPr>
      </xdr:nvSpPr>
      <xdr:spPr bwMode="auto">
        <a:xfrm>
          <a:off x="2667267" y="52027404"/>
          <a:ext cx="2370665" cy="5601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35310</xdr:colOff>
      <xdr:row>181</xdr:row>
      <xdr:rowOff>80168</xdr:rowOff>
    </xdr:from>
    <xdr:to>
      <xdr:col>17</xdr:col>
      <xdr:colOff>348045</xdr:colOff>
      <xdr:row>183</xdr:row>
      <xdr:rowOff>125678</xdr:rowOff>
    </xdr:to>
    <xdr:sp macro="" textlink="">
      <xdr:nvSpPr>
        <xdr:cNvPr id="629" name="Texto 39"/>
        <xdr:cNvSpPr txBox="1">
          <a:spLocks noChangeArrowheads="1"/>
        </xdr:cNvSpPr>
      </xdr:nvSpPr>
      <xdr:spPr bwMode="auto">
        <a:xfrm>
          <a:off x="8807835" y="5159136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340783</xdr:colOff>
      <xdr:row>181</xdr:row>
      <xdr:rowOff>78054</xdr:rowOff>
    </xdr:from>
    <xdr:to>
      <xdr:col>10</xdr:col>
      <xdr:colOff>239184</xdr:colOff>
      <xdr:row>183</xdr:row>
      <xdr:rowOff>125678</xdr:rowOff>
    </xdr:to>
    <xdr:sp macro="" textlink="">
      <xdr:nvSpPr>
        <xdr:cNvPr id="630" name="Texto 39"/>
        <xdr:cNvSpPr txBox="1">
          <a:spLocks noChangeArrowheads="1"/>
        </xdr:cNvSpPr>
      </xdr:nvSpPr>
      <xdr:spPr bwMode="auto">
        <a:xfrm>
          <a:off x="4312708" y="5158925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105835</xdr:colOff>
      <xdr:row>184</xdr:row>
      <xdr:rowOff>30428</xdr:rowOff>
    </xdr:from>
    <xdr:to>
      <xdr:col>13</xdr:col>
      <xdr:colOff>201085</xdr:colOff>
      <xdr:row>186</xdr:row>
      <xdr:rowOff>180975</xdr:rowOff>
    </xdr:to>
    <xdr:sp macro="" textlink="" fLocksText="0">
      <xdr:nvSpPr>
        <xdr:cNvPr id="631" name="Text Box 14"/>
        <xdr:cNvSpPr txBox="1">
          <a:spLocks noChangeArrowheads="1"/>
        </xdr:cNvSpPr>
      </xdr:nvSpPr>
      <xdr:spPr bwMode="auto">
        <a:xfrm>
          <a:off x="7125760" y="52113128"/>
          <a:ext cx="1847850" cy="53154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14</xdr:col>
      <xdr:colOff>266700</xdr:colOff>
      <xdr:row>90</xdr:row>
      <xdr:rowOff>57150</xdr:rowOff>
    </xdr:from>
    <xdr:to>
      <xdr:col>16</xdr:col>
      <xdr:colOff>80282</xdr:colOff>
      <xdr:row>91</xdr:row>
      <xdr:rowOff>28767</xdr:rowOff>
    </xdr:to>
    <xdr:sp macro="" textlink="">
      <xdr:nvSpPr>
        <xdr:cNvPr id="632" name="Texto 12"/>
        <xdr:cNvSpPr txBox="1">
          <a:spLocks noChangeArrowheads="1"/>
        </xdr:cNvSpPr>
      </xdr:nvSpPr>
      <xdr:spPr bwMode="auto">
        <a:xfrm>
          <a:off x="9410700" y="23974425"/>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4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13</xdr:col>
      <xdr:colOff>123825</xdr:colOff>
      <xdr:row>89</xdr:row>
      <xdr:rowOff>47624</xdr:rowOff>
    </xdr:from>
    <xdr:to>
      <xdr:col>16</xdr:col>
      <xdr:colOff>180974</xdr:colOff>
      <xdr:row>89</xdr:row>
      <xdr:rowOff>180975</xdr:rowOff>
    </xdr:to>
    <xdr:sp macro="" textlink="">
      <xdr:nvSpPr>
        <xdr:cNvPr id="633" name="Texto 29"/>
        <xdr:cNvSpPr txBox="1">
          <a:spLocks noChangeArrowheads="1"/>
        </xdr:cNvSpPr>
      </xdr:nvSpPr>
      <xdr:spPr bwMode="auto">
        <a:xfrm>
          <a:off x="8896350" y="23774399"/>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76200</xdr:colOff>
      <xdr:row>83</xdr:row>
      <xdr:rowOff>66675</xdr:rowOff>
    </xdr:from>
    <xdr:to>
      <xdr:col>11</xdr:col>
      <xdr:colOff>104775</xdr:colOff>
      <xdr:row>86</xdr:row>
      <xdr:rowOff>152400</xdr:rowOff>
    </xdr:to>
    <xdr:sp macro="" textlink="">
      <xdr:nvSpPr>
        <xdr:cNvPr id="634" name="Texto 27"/>
        <xdr:cNvSpPr txBox="1">
          <a:spLocks noChangeArrowheads="1"/>
        </xdr:cNvSpPr>
      </xdr:nvSpPr>
      <xdr:spPr bwMode="auto">
        <a:xfrm>
          <a:off x="9525" y="22650450"/>
          <a:ext cx="7943850"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19053</xdr:colOff>
      <xdr:row>83</xdr:row>
      <xdr:rowOff>57150</xdr:rowOff>
    </xdr:from>
    <xdr:to>
      <xdr:col>17</xdr:col>
      <xdr:colOff>514350</xdr:colOff>
      <xdr:row>87</xdr:row>
      <xdr:rowOff>66675</xdr:rowOff>
    </xdr:to>
    <xdr:pic>
      <xdr:nvPicPr>
        <xdr:cNvPr id="635" name="63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7653" y="22640925"/>
          <a:ext cx="3143247" cy="771525"/>
        </a:xfrm>
        <a:prstGeom prst="rect">
          <a:avLst/>
        </a:prstGeom>
        <a:noFill/>
      </xdr:spPr>
    </xdr:pic>
    <xdr:clientData/>
  </xdr:twoCellAnchor>
  <xdr:twoCellAnchor>
    <xdr:from>
      <xdr:col>14</xdr:col>
      <xdr:colOff>266700</xdr:colOff>
      <xdr:row>243</xdr:row>
      <xdr:rowOff>95251</xdr:rowOff>
    </xdr:from>
    <xdr:to>
      <xdr:col>15</xdr:col>
      <xdr:colOff>385082</xdr:colOff>
      <xdr:row>244</xdr:row>
      <xdr:rowOff>95251</xdr:rowOff>
    </xdr:to>
    <xdr:sp macro="" textlink="">
      <xdr:nvSpPr>
        <xdr:cNvPr id="636" name="Texto 12"/>
        <xdr:cNvSpPr txBox="1">
          <a:spLocks noChangeArrowheads="1"/>
        </xdr:cNvSpPr>
      </xdr:nvSpPr>
      <xdr:spPr bwMode="auto">
        <a:xfrm>
          <a:off x="9410700" y="69103876"/>
          <a:ext cx="613682"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10 DE 19</a:t>
          </a:r>
        </a:p>
      </xdr:txBody>
    </xdr:sp>
    <xdr:clientData/>
  </xdr:twoCellAnchor>
  <xdr:twoCellAnchor>
    <xdr:from>
      <xdr:col>13</xdr:col>
      <xdr:colOff>266700</xdr:colOff>
      <xdr:row>242</xdr:row>
      <xdr:rowOff>66675</xdr:rowOff>
    </xdr:from>
    <xdr:to>
      <xdr:col>16</xdr:col>
      <xdr:colOff>190499</xdr:colOff>
      <xdr:row>243</xdr:row>
      <xdr:rowOff>66675</xdr:rowOff>
    </xdr:to>
    <xdr:sp macro="" textlink="">
      <xdr:nvSpPr>
        <xdr:cNvPr id="637" name="Texto 29"/>
        <xdr:cNvSpPr txBox="1">
          <a:spLocks noChangeArrowheads="1"/>
        </xdr:cNvSpPr>
      </xdr:nvSpPr>
      <xdr:spPr bwMode="auto">
        <a:xfrm>
          <a:off x="9039225" y="68884800"/>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57151</xdr:colOff>
      <xdr:row>237</xdr:row>
      <xdr:rowOff>28574</xdr:rowOff>
    </xdr:from>
    <xdr:to>
      <xdr:col>12</xdr:col>
      <xdr:colOff>57150</xdr:colOff>
      <xdr:row>240</xdr:row>
      <xdr:rowOff>133349</xdr:rowOff>
    </xdr:to>
    <xdr:sp macro="" textlink="">
      <xdr:nvSpPr>
        <xdr:cNvPr id="638" name="Texto 27"/>
        <xdr:cNvSpPr txBox="1">
          <a:spLocks noChangeArrowheads="1"/>
        </xdr:cNvSpPr>
      </xdr:nvSpPr>
      <xdr:spPr bwMode="auto">
        <a:xfrm>
          <a:off x="9526" y="67894199"/>
          <a:ext cx="8315324"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114300</xdr:colOff>
      <xdr:row>237</xdr:row>
      <xdr:rowOff>47625</xdr:rowOff>
    </xdr:from>
    <xdr:to>
      <xdr:col>17</xdr:col>
      <xdr:colOff>523875</xdr:colOff>
      <xdr:row>241</xdr:row>
      <xdr:rowOff>57150</xdr:rowOff>
    </xdr:to>
    <xdr:pic>
      <xdr:nvPicPr>
        <xdr:cNvPr id="639" name="63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67913250"/>
          <a:ext cx="3057525" cy="771525"/>
        </a:xfrm>
        <a:prstGeom prst="rect">
          <a:avLst/>
        </a:prstGeom>
        <a:noFill/>
      </xdr:spPr>
    </xdr:pic>
    <xdr:clientData/>
  </xdr:twoCellAnchor>
  <xdr:twoCellAnchor>
    <xdr:from>
      <xdr:col>0</xdr:col>
      <xdr:colOff>0</xdr:colOff>
      <xdr:row>254</xdr:row>
      <xdr:rowOff>0</xdr:rowOff>
    </xdr:from>
    <xdr:to>
      <xdr:col>3</xdr:col>
      <xdr:colOff>324910</xdr:colOff>
      <xdr:row>256</xdr:row>
      <xdr:rowOff>78053</xdr:rowOff>
    </xdr:to>
    <xdr:sp macro="" textlink="">
      <xdr:nvSpPr>
        <xdr:cNvPr id="640" name="Texto 62"/>
        <xdr:cNvSpPr txBox="1">
          <a:spLocks noChangeArrowheads="1"/>
        </xdr:cNvSpPr>
      </xdr:nvSpPr>
      <xdr:spPr bwMode="auto">
        <a:xfrm>
          <a:off x="9525" y="73580625"/>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38367</xdr:colOff>
      <xdr:row>258</xdr:row>
      <xdr:rowOff>68529</xdr:rowOff>
    </xdr:from>
    <xdr:to>
      <xdr:col>6</xdr:col>
      <xdr:colOff>237332</xdr:colOff>
      <xdr:row>261</xdr:row>
      <xdr:rowOff>133351</xdr:rowOff>
    </xdr:to>
    <xdr:sp macro="" textlink="">
      <xdr:nvSpPr>
        <xdr:cNvPr id="641" name="Texto 63"/>
        <xdr:cNvSpPr txBox="1">
          <a:spLocks noChangeArrowheads="1"/>
        </xdr:cNvSpPr>
      </xdr:nvSpPr>
      <xdr:spPr bwMode="auto">
        <a:xfrm>
          <a:off x="2543442" y="74411154"/>
          <a:ext cx="2370665" cy="6363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35310</xdr:colOff>
      <xdr:row>254</xdr:row>
      <xdr:rowOff>80168</xdr:rowOff>
    </xdr:from>
    <xdr:to>
      <xdr:col>17</xdr:col>
      <xdr:colOff>348045</xdr:colOff>
      <xdr:row>256</xdr:row>
      <xdr:rowOff>125678</xdr:rowOff>
    </xdr:to>
    <xdr:sp macro="" textlink="">
      <xdr:nvSpPr>
        <xdr:cNvPr id="642" name="Texto 39"/>
        <xdr:cNvSpPr txBox="1">
          <a:spLocks noChangeArrowheads="1"/>
        </xdr:cNvSpPr>
      </xdr:nvSpPr>
      <xdr:spPr bwMode="auto">
        <a:xfrm>
          <a:off x="8807835" y="73660793"/>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283633</xdr:colOff>
      <xdr:row>254</xdr:row>
      <xdr:rowOff>78054</xdr:rowOff>
    </xdr:from>
    <xdr:to>
      <xdr:col>10</xdr:col>
      <xdr:colOff>182034</xdr:colOff>
      <xdr:row>256</xdr:row>
      <xdr:rowOff>125678</xdr:rowOff>
    </xdr:to>
    <xdr:sp macro="" textlink="">
      <xdr:nvSpPr>
        <xdr:cNvPr id="643" name="Texto 39"/>
        <xdr:cNvSpPr txBox="1">
          <a:spLocks noChangeArrowheads="1"/>
        </xdr:cNvSpPr>
      </xdr:nvSpPr>
      <xdr:spPr bwMode="auto">
        <a:xfrm>
          <a:off x="4255558" y="73658679"/>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143935</xdr:colOff>
      <xdr:row>258</xdr:row>
      <xdr:rowOff>182828</xdr:rowOff>
    </xdr:from>
    <xdr:to>
      <xdr:col>13</xdr:col>
      <xdr:colOff>239185</xdr:colOff>
      <xdr:row>261</xdr:row>
      <xdr:rowOff>142875</xdr:rowOff>
    </xdr:to>
    <xdr:sp macro="" textlink="" fLocksText="0">
      <xdr:nvSpPr>
        <xdr:cNvPr id="644" name="Text Box 14"/>
        <xdr:cNvSpPr txBox="1">
          <a:spLocks noChangeArrowheads="1"/>
        </xdr:cNvSpPr>
      </xdr:nvSpPr>
      <xdr:spPr bwMode="auto">
        <a:xfrm>
          <a:off x="7163860" y="74525453"/>
          <a:ext cx="1847850" cy="53154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0</xdr:colOff>
      <xdr:row>132</xdr:row>
      <xdr:rowOff>0</xdr:rowOff>
    </xdr:from>
    <xdr:to>
      <xdr:col>3</xdr:col>
      <xdr:colOff>324910</xdr:colOff>
      <xdr:row>134</xdr:row>
      <xdr:rowOff>78053</xdr:rowOff>
    </xdr:to>
    <xdr:sp macro="" textlink="">
      <xdr:nvSpPr>
        <xdr:cNvPr id="645" name="Texto 62"/>
        <xdr:cNvSpPr txBox="1">
          <a:spLocks noChangeArrowheads="1"/>
        </xdr:cNvSpPr>
      </xdr:nvSpPr>
      <xdr:spPr bwMode="auto">
        <a:xfrm>
          <a:off x="9525" y="3644265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38367</xdr:colOff>
      <xdr:row>135</xdr:row>
      <xdr:rowOff>68528</xdr:rowOff>
    </xdr:from>
    <xdr:to>
      <xdr:col>6</xdr:col>
      <xdr:colOff>237332</xdr:colOff>
      <xdr:row>138</xdr:row>
      <xdr:rowOff>59003</xdr:rowOff>
    </xdr:to>
    <xdr:sp macro="" textlink="">
      <xdr:nvSpPr>
        <xdr:cNvPr id="646" name="Texto 63"/>
        <xdr:cNvSpPr txBox="1">
          <a:spLocks noChangeArrowheads="1"/>
        </xdr:cNvSpPr>
      </xdr:nvSpPr>
      <xdr:spPr bwMode="auto">
        <a:xfrm>
          <a:off x="2543442" y="37082678"/>
          <a:ext cx="23706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35310</xdr:colOff>
      <xdr:row>132</xdr:row>
      <xdr:rowOff>80168</xdr:rowOff>
    </xdr:from>
    <xdr:to>
      <xdr:col>17</xdr:col>
      <xdr:colOff>348045</xdr:colOff>
      <xdr:row>134</xdr:row>
      <xdr:rowOff>125678</xdr:rowOff>
    </xdr:to>
    <xdr:sp macro="" textlink="">
      <xdr:nvSpPr>
        <xdr:cNvPr id="647" name="Texto 39"/>
        <xdr:cNvSpPr txBox="1">
          <a:spLocks noChangeArrowheads="1"/>
        </xdr:cNvSpPr>
      </xdr:nvSpPr>
      <xdr:spPr bwMode="auto">
        <a:xfrm>
          <a:off x="8807835" y="3652281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283633</xdr:colOff>
      <xdr:row>132</xdr:row>
      <xdr:rowOff>78054</xdr:rowOff>
    </xdr:from>
    <xdr:to>
      <xdr:col>10</xdr:col>
      <xdr:colOff>182034</xdr:colOff>
      <xdr:row>134</xdr:row>
      <xdr:rowOff>125678</xdr:rowOff>
    </xdr:to>
    <xdr:sp macro="" textlink="">
      <xdr:nvSpPr>
        <xdr:cNvPr id="648" name="Texto 39"/>
        <xdr:cNvSpPr txBox="1">
          <a:spLocks noChangeArrowheads="1"/>
        </xdr:cNvSpPr>
      </xdr:nvSpPr>
      <xdr:spPr bwMode="auto">
        <a:xfrm>
          <a:off x="4255558" y="3652070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143935</xdr:colOff>
      <xdr:row>135</xdr:row>
      <xdr:rowOff>182828</xdr:rowOff>
    </xdr:from>
    <xdr:to>
      <xdr:col>13</xdr:col>
      <xdr:colOff>239185</xdr:colOff>
      <xdr:row>139</xdr:row>
      <xdr:rowOff>0</xdr:rowOff>
    </xdr:to>
    <xdr:sp macro="" textlink="" fLocksText="0">
      <xdr:nvSpPr>
        <xdr:cNvPr id="649" name="Text Box 14"/>
        <xdr:cNvSpPr txBox="1">
          <a:spLocks noChangeArrowheads="1"/>
        </xdr:cNvSpPr>
      </xdr:nvSpPr>
      <xdr:spPr bwMode="auto">
        <a:xfrm>
          <a:off x="7163860" y="37196978"/>
          <a:ext cx="1847850" cy="5791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0</xdr:colOff>
      <xdr:row>101</xdr:row>
      <xdr:rowOff>161925</xdr:rowOff>
    </xdr:from>
    <xdr:to>
      <xdr:col>3</xdr:col>
      <xdr:colOff>239185</xdr:colOff>
      <xdr:row>104</xdr:row>
      <xdr:rowOff>49478</xdr:rowOff>
    </xdr:to>
    <xdr:sp macro="" textlink="">
      <xdr:nvSpPr>
        <xdr:cNvPr id="650" name="Texto 62"/>
        <xdr:cNvSpPr txBox="1">
          <a:spLocks noChangeArrowheads="1"/>
        </xdr:cNvSpPr>
      </xdr:nvSpPr>
      <xdr:spPr bwMode="auto">
        <a:xfrm>
          <a:off x="0" y="28232100"/>
          <a:ext cx="27442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1314717</xdr:colOff>
      <xdr:row>107</xdr:row>
      <xdr:rowOff>39953</xdr:rowOff>
    </xdr:from>
    <xdr:to>
      <xdr:col>6</xdr:col>
      <xdr:colOff>151607</xdr:colOff>
      <xdr:row>110</xdr:row>
      <xdr:rowOff>30428</xdr:rowOff>
    </xdr:to>
    <xdr:sp macro="" textlink="">
      <xdr:nvSpPr>
        <xdr:cNvPr id="651" name="Texto 63"/>
        <xdr:cNvSpPr txBox="1">
          <a:spLocks noChangeArrowheads="1"/>
        </xdr:cNvSpPr>
      </xdr:nvSpPr>
      <xdr:spPr bwMode="auto">
        <a:xfrm>
          <a:off x="2343417" y="29253128"/>
          <a:ext cx="24849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12</xdr:col>
      <xdr:colOff>454410</xdr:colOff>
      <xdr:row>102</xdr:row>
      <xdr:rowOff>51593</xdr:rowOff>
    </xdr:from>
    <xdr:to>
      <xdr:col>17</xdr:col>
      <xdr:colOff>262320</xdr:colOff>
      <xdr:row>104</xdr:row>
      <xdr:rowOff>97103</xdr:rowOff>
    </xdr:to>
    <xdr:sp macro="" textlink="">
      <xdr:nvSpPr>
        <xdr:cNvPr id="652" name="Texto 39"/>
        <xdr:cNvSpPr txBox="1">
          <a:spLocks noChangeArrowheads="1"/>
        </xdr:cNvSpPr>
      </xdr:nvSpPr>
      <xdr:spPr bwMode="auto">
        <a:xfrm>
          <a:off x="8722110" y="2831226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197908</xdr:colOff>
      <xdr:row>102</xdr:row>
      <xdr:rowOff>49479</xdr:rowOff>
    </xdr:from>
    <xdr:to>
      <xdr:col>10</xdr:col>
      <xdr:colOff>96309</xdr:colOff>
      <xdr:row>104</xdr:row>
      <xdr:rowOff>97103</xdr:rowOff>
    </xdr:to>
    <xdr:sp macro="" textlink="">
      <xdr:nvSpPr>
        <xdr:cNvPr id="653" name="Texto 39"/>
        <xdr:cNvSpPr txBox="1">
          <a:spLocks noChangeArrowheads="1"/>
        </xdr:cNvSpPr>
      </xdr:nvSpPr>
      <xdr:spPr bwMode="auto">
        <a:xfrm>
          <a:off x="4169833" y="2831015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58210</xdr:colOff>
      <xdr:row>107</xdr:row>
      <xdr:rowOff>154253</xdr:rowOff>
    </xdr:from>
    <xdr:to>
      <xdr:col>13</xdr:col>
      <xdr:colOff>153460</xdr:colOff>
      <xdr:row>110</xdr:row>
      <xdr:rowOff>161925</xdr:rowOff>
    </xdr:to>
    <xdr:sp macro="" textlink="" fLocksText="0">
      <xdr:nvSpPr>
        <xdr:cNvPr id="654" name="Text Box 14"/>
        <xdr:cNvSpPr txBox="1">
          <a:spLocks noChangeArrowheads="1"/>
        </xdr:cNvSpPr>
      </xdr:nvSpPr>
      <xdr:spPr bwMode="auto">
        <a:xfrm>
          <a:off x="7078135" y="29367428"/>
          <a:ext cx="1847850" cy="5791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14</xdr:col>
      <xdr:colOff>285750</xdr:colOff>
      <xdr:row>119</xdr:row>
      <xdr:rowOff>57150</xdr:rowOff>
    </xdr:from>
    <xdr:to>
      <xdr:col>16</xdr:col>
      <xdr:colOff>99332</xdr:colOff>
      <xdr:row>120</xdr:row>
      <xdr:rowOff>28767</xdr:rowOff>
    </xdr:to>
    <xdr:sp macro="" textlink="">
      <xdr:nvSpPr>
        <xdr:cNvPr id="655" name="Texto 12"/>
        <xdr:cNvSpPr txBox="1">
          <a:spLocks noChangeArrowheads="1"/>
        </xdr:cNvSpPr>
      </xdr:nvSpPr>
      <xdr:spPr bwMode="auto">
        <a:xfrm>
          <a:off x="9429750" y="31556325"/>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5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13</xdr:col>
      <xdr:colOff>123825</xdr:colOff>
      <xdr:row>118</xdr:row>
      <xdr:rowOff>47624</xdr:rowOff>
    </xdr:from>
    <xdr:to>
      <xdr:col>16</xdr:col>
      <xdr:colOff>180974</xdr:colOff>
      <xdr:row>118</xdr:row>
      <xdr:rowOff>180975</xdr:rowOff>
    </xdr:to>
    <xdr:sp macro="" textlink="">
      <xdr:nvSpPr>
        <xdr:cNvPr id="656" name="Texto 29"/>
        <xdr:cNvSpPr txBox="1">
          <a:spLocks noChangeArrowheads="1"/>
        </xdr:cNvSpPr>
      </xdr:nvSpPr>
      <xdr:spPr bwMode="auto">
        <a:xfrm>
          <a:off x="8896350" y="31356299"/>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76200</xdr:colOff>
      <xdr:row>112</xdr:row>
      <xdr:rowOff>66675</xdr:rowOff>
    </xdr:from>
    <xdr:to>
      <xdr:col>11</xdr:col>
      <xdr:colOff>104775</xdr:colOff>
      <xdr:row>115</xdr:row>
      <xdr:rowOff>152400</xdr:rowOff>
    </xdr:to>
    <xdr:sp macro="" textlink="">
      <xdr:nvSpPr>
        <xdr:cNvPr id="657" name="Texto 27"/>
        <xdr:cNvSpPr txBox="1">
          <a:spLocks noChangeArrowheads="1"/>
        </xdr:cNvSpPr>
      </xdr:nvSpPr>
      <xdr:spPr bwMode="auto">
        <a:xfrm>
          <a:off x="9525" y="30232350"/>
          <a:ext cx="7943850"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19053</xdr:colOff>
      <xdr:row>112</xdr:row>
      <xdr:rowOff>57150</xdr:rowOff>
    </xdr:from>
    <xdr:to>
      <xdr:col>17</xdr:col>
      <xdr:colOff>495300</xdr:colOff>
      <xdr:row>116</xdr:row>
      <xdr:rowOff>66675</xdr:rowOff>
    </xdr:to>
    <xdr:pic>
      <xdr:nvPicPr>
        <xdr:cNvPr id="658" name="657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7653" y="30222825"/>
          <a:ext cx="3124197" cy="771525"/>
        </a:xfrm>
        <a:prstGeom prst="rect">
          <a:avLst/>
        </a:prstGeom>
        <a:noFill/>
      </xdr:spPr>
    </xdr:pic>
    <xdr:clientData/>
  </xdr:twoCellAnchor>
  <xdr:twoCellAnchor>
    <xdr:from>
      <xdr:col>15</xdr:col>
      <xdr:colOff>266700</xdr:colOff>
      <xdr:row>218</xdr:row>
      <xdr:rowOff>95250</xdr:rowOff>
    </xdr:from>
    <xdr:to>
      <xdr:col>16</xdr:col>
      <xdr:colOff>385082</xdr:colOff>
      <xdr:row>219</xdr:row>
      <xdr:rowOff>123825</xdr:rowOff>
    </xdr:to>
    <xdr:sp macro="" textlink="">
      <xdr:nvSpPr>
        <xdr:cNvPr id="659" name="Texto 12"/>
        <xdr:cNvSpPr txBox="1">
          <a:spLocks noChangeArrowheads="1"/>
        </xdr:cNvSpPr>
      </xdr:nvSpPr>
      <xdr:spPr bwMode="auto">
        <a:xfrm>
          <a:off x="9906000" y="61445775"/>
          <a:ext cx="537482" cy="219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9 DE 19</a:t>
          </a:r>
        </a:p>
      </xdr:txBody>
    </xdr:sp>
    <xdr:clientData/>
  </xdr:twoCellAnchor>
  <xdr:twoCellAnchor>
    <xdr:from>
      <xdr:col>14</xdr:col>
      <xdr:colOff>266700</xdr:colOff>
      <xdr:row>217</xdr:row>
      <xdr:rowOff>66675</xdr:rowOff>
    </xdr:from>
    <xdr:to>
      <xdr:col>17</xdr:col>
      <xdr:colOff>190499</xdr:colOff>
      <xdr:row>218</xdr:row>
      <xdr:rowOff>66675</xdr:rowOff>
    </xdr:to>
    <xdr:sp macro="" textlink="">
      <xdr:nvSpPr>
        <xdr:cNvPr id="660" name="Texto 29"/>
        <xdr:cNvSpPr txBox="1">
          <a:spLocks noChangeArrowheads="1"/>
        </xdr:cNvSpPr>
      </xdr:nvSpPr>
      <xdr:spPr bwMode="auto">
        <a:xfrm>
          <a:off x="9410700" y="61226700"/>
          <a:ext cx="1276349"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57151</xdr:colOff>
      <xdr:row>213</xdr:row>
      <xdr:rowOff>28574</xdr:rowOff>
    </xdr:from>
    <xdr:to>
      <xdr:col>11</xdr:col>
      <xdr:colOff>219075</xdr:colOff>
      <xdr:row>216</xdr:row>
      <xdr:rowOff>19050</xdr:rowOff>
    </xdr:to>
    <xdr:sp macro="" textlink="">
      <xdr:nvSpPr>
        <xdr:cNvPr id="661" name="Texto 27"/>
        <xdr:cNvSpPr txBox="1">
          <a:spLocks noChangeArrowheads="1"/>
        </xdr:cNvSpPr>
      </xdr:nvSpPr>
      <xdr:spPr bwMode="auto">
        <a:xfrm>
          <a:off x="66676" y="60426599"/>
          <a:ext cx="8000999" cy="561976"/>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104776</xdr:colOff>
      <xdr:row>213</xdr:row>
      <xdr:rowOff>66675</xdr:rowOff>
    </xdr:from>
    <xdr:to>
      <xdr:col>17</xdr:col>
      <xdr:colOff>495300</xdr:colOff>
      <xdr:row>217</xdr:row>
      <xdr:rowOff>9525</xdr:rowOff>
    </xdr:to>
    <xdr:pic>
      <xdr:nvPicPr>
        <xdr:cNvPr id="662" name="66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6" y="60464700"/>
          <a:ext cx="3038474" cy="704850"/>
        </a:xfrm>
        <a:prstGeom prst="rect">
          <a:avLst/>
        </a:prstGeom>
        <a:noFill/>
      </xdr:spPr>
    </xdr:pic>
    <xdr:clientData/>
  </xdr:twoCellAnchor>
  <xdr:twoCellAnchor>
    <xdr:from>
      <xdr:col>0</xdr:col>
      <xdr:colOff>0</xdr:colOff>
      <xdr:row>230</xdr:row>
      <xdr:rowOff>0</xdr:rowOff>
    </xdr:from>
    <xdr:to>
      <xdr:col>3</xdr:col>
      <xdr:colOff>324910</xdr:colOff>
      <xdr:row>232</xdr:row>
      <xdr:rowOff>78053</xdr:rowOff>
    </xdr:to>
    <xdr:sp macro="" textlink="">
      <xdr:nvSpPr>
        <xdr:cNvPr id="663" name="Texto 62"/>
        <xdr:cNvSpPr txBox="1">
          <a:spLocks noChangeArrowheads="1"/>
        </xdr:cNvSpPr>
      </xdr:nvSpPr>
      <xdr:spPr bwMode="auto">
        <a:xfrm>
          <a:off x="9525" y="66532125"/>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2</xdr:col>
      <xdr:colOff>1038492</xdr:colOff>
      <xdr:row>233</xdr:row>
      <xdr:rowOff>97104</xdr:rowOff>
    </xdr:from>
    <xdr:to>
      <xdr:col>5</xdr:col>
      <xdr:colOff>580232</xdr:colOff>
      <xdr:row>236</xdr:row>
      <xdr:rowOff>114300</xdr:rowOff>
    </xdr:to>
    <xdr:sp macro="" textlink="">
      <xdr:nvSpPr>
        <xdr:cNvPr id="664" name="Texto 63"/>
        <xdr:cNvSpPr txBox="1">
          <a:spLocks noChangeArrowheads="1"/>
        </xdr:cNvSpPr>
      </xdr:nvSpPr>
      <xdr:spPr bwMode="auto">
        <a:xfrm>
          <a:off x="2067192" y="67200729"/>
          <a:ext cx="2484965" cy="58869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12</xdr:col>
      <xdr:colOff>282960</xdr:colOff>
      <xdr:row>230</xdr:row>
      <xdr:rowOff>80168</xdr:rowOff>
    </xdr:from>
    <xdr:to>
      <xdr:col>17</xdr:col>
      <xdr:colOff>90870</xdr:colOff>
      <xdr:row>232</xdr:row>
      <xdr:rowOff>125678</xdr:rowOff>
    </xdr:to>
    <xdr:sp macro="" textlink="">
      <xdr:nvSpPr>
        <xdr:cNvPr id="665" name="Texto 39"/>
        <xdr:cNvSpPr txBox="1">
          <a:spLocks noChangeArrowheads="1"/>
        </xdr:cNvSpPr>
      </xdr:nvSpPr>
      <xdr:spPr bwMode="auto">
        <a:xfrm>
          <a:off x="8550660" y="66612293"/>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83608</xdr:colOff>
      <xdr:row>230</xdr:row>
      <xdr:rowOff>78054</xdr:rowOff>
    </xdr:from>
    <xdr:to>
      <xdr:col>9</xdr:col>
      <xdr:colOff>505884</xdr:colOff>
      <xdr:row>232</xdr:row>
      <xdr:rowOff>125678</xdr:rowOff>
    </xdr:to>
    <xdr:sp macro="" textlink="">
      <xdr:nvSpPr>
        <xdr:cNvPr id="666" name="Texto 39"/>
        <xdr:cNvSpPr txBox="1">
          <a:spLocks noChangeArrowheads="1"/>
        </xdr:cNvSpPr>
      </xdr:nvSpPr>
      <xdr:spPr bwMode="auto">
        <a:xfrm>
          <a:off x="4055533" y="66610179"/>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8</xdr:col>
      <xdr:colOff>686860</xdr:colOff>
      <xdr:row>234</xdr:row>
      <xdr:rowOff>30427</xdr:rowOff>
    </xdr:from>
    <xdr:to>
      <xdr:col>12</xdr:col>
      <xdr:colOff>448735</xdr:colOff>
      <xdr:row>236</xdr:row>
      <xdr:rowOff>123824</xdr:rowOff>
    </xdr:to>
    <xdr:sp macro="" textlink="" fLocksText="0">
      <xdr:nvSpPr>
        <xdr:cNvPr id="667" name="Text Box 14"/>
        <xdr:cNvSpPr txBox="1">
          <a:spLocks noChangeArrowheads="1"/>
        </xdr:cNvSpPr>
      </xdr:nvSpPr>
      <xdr:spPr bwMode="auto">
        <a:xfrm>
          <a:off x="6868585" y="67324552"/>
          <a:ext cx="1847850" cy="4743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0</xdr:colOff>
      <xdr:row>341</xdr:row>
      <xdr:rowOff>0</xdr:rowOff>
    </xdr:from>
    <xdr:to>
      <xdr:col>3</xdr:col>
      <xdr:colOff>324910</xdr:colOff>
      <xdr:row>344</xdr:row>
      <xdr:rowOff>165893</xdr:rowOff>
    </xdr:to>
    <xdr:sp macro="" textlink="">
      <xdr:nvSpPr>
        <xdr:cNvPr id="668" name="Texto 62"/>
        <xdr:cNvSpPr txBox="1">
          <a:spLocks noChangeArrowheads="1"/>
        </xdr:cNvSpPr>
      </xdr:nvSpPr>
      <xdr:spPr bwMode="auto">
        <a:xfrm>
          <a:off x="9525" y="96297750"/>
          <a:ext cx="2820460" cy="7373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267</xdr:colOff>
      <xdr:row>346</xdr:row>
      <xdr:rowOff>125680</xdr:rowOff>
    </xdr:from>
    <xdr:to>
      <xdr:col>6</xdr:col>
      <xdr:colOff>342107</xdr:colOff>
      <xdr:row>350</xdr:row>
      <xdr:rowOff>89694</xdr:rowOff>
    </xdr:to>
    <xdr:sp macro="" textlink="">
      <xdr:nvSpPr>
        <xdr:cNvPr id="669" name="Texto 63"/>
        <xdr:cNvSpPr txBox="1">
          <a:spLocks noChangeArrowheads="1"/>
        </xdr:cNvSpPr>
      </xdr:nvSpPr>
      <xdr:spPr bwMode="auto">
        <a:xfrm>
          <a:off x="2505342" y="97375930"/>
          <a:ext cx="2513540" cy="72601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12</xdr:col>
      <xdr:colOff>473460</xdr:colOff>
      <xdr:row>341</xdr:row>
      <xdr:rowOff>51593</xdr:rowOff>
    </xdr:from>
    <xdr:to>
      <xdr:col>17</xdr:col>
      <xdr:colOff>281370</xdr:colOff>
      <xdr:row>345</xdr:row>
      <xdr:rowOff>51593</xdr:rowOff>
    </xdr:to>
    <xdr:sp macro="" textlink="">
      <xdr:nvSpPr>
        <xdr:cNvPr id="670" name="Texto 39"/>
        <xdr:cNvSpPr txBox="1">
          <a:spLocks noChangeArrowheads="1"/>
        </xdr:cNvSpPr>
      </xdr:nvSpPr>
      <xdr:spPr bwMode="auto">
        <a:xfrm>
          <a:off x="8741160" y="96349343"/>
          <a:ext cx="2036760" cy="7620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245534</xdr:colOff>
      <xdr:row>341</xdr:row>
      <xdr:rowOff>20904</xdr:rowOff>
    </xdr:from>
    <xdr:to>
      <xdr:col>9</xdr:col>
      <xdr:colOff>304801</xdr:colOff>
      <xdr:row>344</xdr:row>
      <xdr:rowOff>42068</xdr:rowOff>
    </xdr:to>
    <xdr:sp macro="" textlink="">
      <xdr:nvSpPr>
        <xdr:cNvPr id="671" name="Texto 39"/>
        <xdr:cNvSpPr txBox="1">
          <a:spLocks noChangeArrowheads="1"/>
        </xdr:cNvSpPr>
      </xdr:nvSpPr>
      <xdr:spPr bwMode="auto">
        <a:xfrm>
          <a:off x="4217459" y="96318654"/>
          <a:ext cx="3107267" cy="5926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8</xdr:col>
      <xdr:colOff>658285</xdr:colOff>
      <xdr:row>346</xdr:row>
      <xdr:rowOff>118269</xdr:rowOff>
    </xdr:from>
    <xdr:to>
      <xdr:col>12</xdr:col>
      <xdr:colOff>477310</xdr:colOff>
      <xdr:row>349</xdr:row>
      <xdr:rowOff>165892</xdr:rowOff>
    </xdr:to>
    <xdr:sp macro="" textlink="" fLocksText="0">
      <xdr:nvSpPr>
        <xdr:cNvPr id="672" name="Text Box 14"/>
        <xdr:cNvSpPr txBox="1">
          <a:spLocks noChangeArrowheads="1"/>
        </xdr:cNvSpPr>
      </xdr:nvSpPr>
      <xdr:spPr bwMode="auto">
        <a:xfrm>
          <a:off x="6840010" y="97368519"/>
          <a:ext cx="1905000" cy="61912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16</xdr:col>
      <xdr:colOff>224190</xdr:colOff>
      <xdr:row>358</xdr:row>
      <xdr:rowOff>20495</xdr:rowOff>
    </xdr:from>
    <xdr:to>
      <xdr:col>17</xdr:col>
      <xdr:colOff>399722</xdr:colOff>
      <xdr:row>358</xdr:row>
      <xdr:rowOff>173087</xdr:rowOff>
    </xdr:to>
    <xdr:sp macro="" textlink="">
      <xdr:nvSpPr>
        <xdr:cNvPr id="673" name="Texto 12"/>
        <xdr:cNvSpPr txBox="1">
          <a:spLocks noChangeArrowheads="1"/>
        </xdr:cNvSpPr>
      </xdr:nvSpPr>
      <xdr:spPr bwMode="auto">
        <a:xfrm>
          <a:off x="10282590" y="995567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14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409575</xdr:colOff>
      <xdr:row>356</xdr:row>
      <xdr:rowOff>122465</xdr:rowOff>
    </xdr:from>
    <xdr:to>
      <xdr:col>17</xdr:col>
      <xdr:colOff>352425</xdr:colOff>
      <xdr:row>358</xdr:row>
      <xdr:rowOff>9525</xdr:rowOff>
    </xdr:to>
    <xdr:sp macro="" textlink="">
      <xdr:nvSpPr>
        <xdr:cNvPr id="674" name="Texto 29"/>
        <xdr:cNvSpPr txBox="1">
          <a:spLocks noChangeArrowheads="1"/>
        </xdr:cNvSpPr>
      </xdr:nvSpPr>
      <xdr:spPr bwMode="auto">
        <a:xfrm>
          <a:off x="9553575" y="99277715"/>
          <a:ext cx="1295400" cy="2680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47626</xdr:colOff>
      <xdr:row>351</xdr:row>
      <xdr:rowOff>28575</xdr:rowOff>
    </xdr:from>
    <xdr:to>
      <xdr:col>11</xdr:col>
      <xdr:colOff>0</xdr:colOff>
      <xdr:row>355</xdr:row>
      <xdr:rowOff>9526</xdr:rowOff>
    </xdr:to>
    <xdr:sp macro="" textlink="">
      <xdr:nvSpPr>
        <xdr:cNvPr id="675" name="Texto 27"/>
        <xdr:cNvSpPr txBox="1">
          <a:spLocks noChangeArrowheads="1"/>
        </xdr:cNvSpPr>
      </xdr:nvSpPr>
      <xdr:spPr bwMode="auto">
        <a:xfrm>
          <a:off x="9526" y="98231325"/>
          <a:ext cx="7839074"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10</xdr:col>
      <xdr:colOff>238125</xdr:colOff>
      <xdr:row>351</xdr:row>
      <xdr:rowOff>76200</xdr:rowOff>
    </xdr:from>
    <xdr:to>
      <xdr:col>18</xdr:col>
      <xdr:colOff>0</xdr:colOff>
      <xdr:row>355</xdr:row>
      <xdr:rowOff>85725</xdr:rowOff>
    </xdr:to>
    <xdr:pic>
      <xdr:nvPicPr>
        <xdr:cNvPr id="676" name="67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98278950"/>
          <a:ext cx="3248025" cy="771525"/>
        </a:xfrm>
        <a:prstGeom prst="rect">
          <a:avLst/>
        </a:prstGeom>
        <a:noFill/>
      </xdr:spPr>
    </xdr:pic>
    <xdr:clientData/>
  </xdr:twoCellAnchor>
  <xdr:twoCellAnchor>
    <xdr:from>
      <xdr:col>0</xdr:col>
      <xdr:colOff>28576</xdr:colOff>
      <xdr:row>400</xdr:row>
      <xdr:rowOff>114301</xdr:rowOff>
    </xdr:from>
    <xdr:to>
      <xdr:col>3</xdr:col>
      <xdr:colOff>28576</xdr:colOff>
      <xdr:row>402</xdr:row>
      <xdr:rowOff>161925</xdr:rowOff>
    </xdr:to>
    <xdr:sp macro="" textlink="">
      <xdr:nvSpPr>
        <xdr:cNvPr id="677" name="Texto 62"/>
        <xdr:cNvSpPr txBox="1">
          <a:spLocks noChangeArrowheads="1"/>
        </xdr:cNvSpPr>
      </xdr:nvSpPr>
      <xdr:spPr bwMode="auto">
        <a:xfrm>
          <a:off x="38101" y="112366426"/>
          <a:ext cx="2495550" cy="42862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a:t>
          </a:r>
        </a:p>
        <a:p>
          <a:pPr algn="ctr" rtl="0">
            <a:defRPr sz="1000"/>
          </a:pPr>
          <a:r>
            <a:rPr lang="es-MX" sz="700" b="1" i="0" strike="noStrike">
              <a:solidFill>
                <a:srgbClr val="000000"/>
              </a:solidFill>
              <a:latin typeface="+mn-lt"/>
              <a:cs typeface="Times New Roman"/>
            </a:rPr>
            <a:t>L.E. FRANCISCO ANTONIO SIFUENTES NAVA</a:t>
          </a:r>
        </a:p>
        <a:p>
          <a:pPr algn="ctr" rtl="0">
            <a:defRPr sz="1000"/>
          </a:pPr>
          <a:r>
            <a:rPr lang="es-MX" sz="700" b="1" i="0" strike="noStrike">
              <a:solidFill>
                <a:srgbClr val="000000"/>
              </a:solidFill>
              <a:latin typeface="+mn-lt"/>
              <a:cs typeface="Times New Roman"/>
            </a:rPr>
            <a:t>PRESIDENTE MUNICIPAL</a:t>
          </a:r>
        </a:p>
      </xdr:txBody>
    </xdr:sp>
    <xdr:clientData/>
  </xdr:twoCellAnchor>
  <xdr:twoCellAnchor>
    <xdr:from>
      <xdr:col>2</xdr:col>
      <xdr:colOff>1219467</xdr:colOff>
      <xdr:row>402</xdr:row>
      <xdr:rowOff>180975</xdr:rowOff>
    </xdr:from>
    <xdr:to>
      <xdr:col>6</xdr:col>
      <xdr:colOff>132557</xdr:colOff>
      <xdr:row>405</xdr:row>
      <xdr:rowOff>95250</xdr:rowOff>
    </xdr:to>
    <xdr:sp macro="" textlink="">
      <xdr:nvSpPr>
        <xdr:cNvPr id="678" name="Texto 63"/>
        <xdr:cNvSpPr txBox="1">
          <a:spLocks noChangeArrowheads="1"/>
        </xdr:cNvSpPr>
      </xdr:nvSpPr>
      <xdr:spPr bwMode="auto">
        <a:xfrm>
          <a:off x="2248167" y="112814100"/>
          <a:ext cx="2561165" cy="4857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700" b="1" i="0" strike="noStrike">
            <a:solidFill>
              <a:srgbClr val="000000"/>
            </a:solidFill>
            <a:latin typeface="+mn-lt"/>
            <a:cs typeface="Times New Roman"/>
          </a:endParaRPr>
        </a:p>
        <a:p>
          <a:pPr algn="ctr" rtl="0">
            <a:defRPr sz="1000"/>
          </a:pPr>
          <a:r>
            <a:rPr lang="es-MX" sz="700" b="1" i="0" u="sng" strike="noStrike">
              <a:solidFill>
                <a:srgbClr val="000000"/>
              </a:solidFill>
              <a:latin typeface="+mn-lt"/>
              <a:cs typeface="Times New Roman"/>
            </a:rPr>
            <a:t>______________________________________</a:t>
          </a:r>
        </a:p>
        <a:p>
          <a:pPr algn="ctr" rtl="0">
            <a:defRPr sz="1000"/>
          </a:pPr>
          <a:r>
            <a:rPr lang="es-MX" sz="700" b="1" i="0" strike="noStrike">
              <a:solidFill>
                <a:srgbClr val="000000"/>
              </a:solidFill>
              <a:latin typeface="+mn-lt"/>
              <a:cs typeface="Times New Roman"/>
            </a:rPr>
            <a:t>L.</a:t>
          </a:r>
          <a:r>
            <a:rPr lang="es-MX" sz="700" b="1" i="0" strike="noStrike" baseline="0">
              <a:solidFill>
                <a:srgbClr val="000000"/>
              </a:solidFill>
              <a:latin typeface="+mn-lt"/>
              <a:cs typeface="Times New Roman"/>
            </a:rPr>
            <a:t> LAURA FIGUEROA ARRIAGA</a:t>
          </a:r>
          <a:endParaRPr lang="es-MX" sz="700" b="1" i="0" strike="noStrike">
            <a:solidFill>
              <a:srgbClr val="000000"/>
            </a:solidFill>
            <a:latin typeface="+mn-lt"/>
            <a:cs typeface="Times New Roman"/>
          </a:endParaRPr>
        </a:p>
        <a:p>
          <a:pPr algn="ctr" rtl="0">
            <a:defRPr sz="1000"/>
          </a:pPr>
          <a:r>
            <a:rPr lang="es-MX" sz="700" b="1" i="0" strike="noStrike">
              <a:solidFill>
                <a:srgbClr val="000000"/>
              </a:solidFill>
              <a:latin typeface="+mn-lt"/>
              <a:cs typeface="Times New Roman"/>
            </a:rPr>
            <a:t> DIRECTOR DE DESARROLLO ECÓNOMICO Y SOCIAL </a:t>
          </a:r>
        </a:p>
      </xdr:txBody>
    </xdr:sp>
    <xdr:clientData/>
  </xdr:twoCellAnchor>
  <xdr:twoCellAnchor>
    <xdr:from>
      <xdr:col>13</xdr:col>
      <xdr:colOff>76200</xdr:colOff>
      <xdr:row>400</xdr:row>
      <xdr:rowOff>57150</xdr:rowOff>
    </xdr:from>
    <xdr:to>
      <xdr:col>17</xdr:col>
      <xdr:colOff>252795</xdr:colOff>
      <xdr:row>402</xdr:row>
      <xdr:rowOff>85725</xdr:rowOff>
    </xdr:to>
    <xdr:sp macro="" textlink="">
      <xdr:nvSpPr>
        <xdr:cNvPr id="679" name="Texto 39"/>
        <xdr:cNvSpPr txBox="1">
          <a:spLocks noChangeArrowheads="1"/>
        </xdr:cNvSpPr>
      </xdr:nvSpPr>
      <xdr:spPr bwMode="auto">
        <a:xfrm>
          <a:off x="8848725" y="112309275"/>
          <a:ext cx="1900620" cy="4095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______________________________________</a:t>
          </a:r>
        </a:p>
        <a:p>
          <a:pPr algn="ctr" rtl="0">
            <a:defRPr sz="1000"/>
          </a:pPr>
          <a:r>
            <a:rPr lang="es-MX" sz="700" b="1" i="0" strike="noStrike">
              <a:solidFill>
                <a:srgbClr val="000000"/>
              </a:solidFill>
              <a:latin typeface="+mn-lt"/>
              <a:cs typeface="Times New Roman"/>
            </a:rPr>
            <a:t>M.T.E. FRANCISCO JAVIER SILVA CHAIREZ</a:t>
          </a:r>
        </a:p>
        <a:p>
          <a:pPr algn="ctr" rtl="0">
            <a:defRPr sz="1000"/>
          </a:pPr>
          <a:r>
            <a:rPr lang="es-MX" sz="700" b="1" i="0" strike="noStrike">
              <a:solidFill>
                <a:srgbClr val="000000"/>
              </a:solidFill>
              <a:latin typeface="+mn-lt"/>
              <a:cs typeface="Times New Roman"/>
            </a:rPr>
            <a:t>TESORERO MUNICIPAL</a:t>
          </a:r>
        </a:p>
      </xdr:txBody>
    </xdr:sp>
    <xdr:clientData/>
  </xdr:twoCellAnchor>
  <xdr:twoCellAnchor>
    <xdr:from>
      <xdr:col>5</xdr:col>
      <xdr:colOff>676275</xdr:colOff>
      <xdr:row>400</xdr:row>
      <xdr:rowOff>102662</xdr:rowOff>
    </xdr:from>
    <xdr:to>
      <xdr:col>8</xdr:col>
      <xdr:colOff>781050</xdr:colOff>
      <xdr:row>402</xdr:row>
      <xdr:rowOff>133350</xdr:rowOff>
    </xdr:to>
    <xdr:sp macro="" textlink="">
      <xdr:nvSpPr>
        <xdr:cNvPr id="680" name="Texto 39"/>
        <xdr:cNvSpPr txBox="1">
          <a:spLocks noChangeArrowheads="1"/>
        </xdr:cNvSpPr>
      </xdr:nvSpPr>
      <xdr:spPr bwMode="auto">
        <a:xfrm>
          <a:off x="4648200" y="112354787"/>
          <a:ext cx="2314575" cy="411688"/>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a:t>
          </a:r>
          <a:r>
            <a:rPr lang="es-MX" sz="700" b="1" i="0" strike="noStrike">
              <a:solidFill>
                <a:srgbClr val="000000"/>
              </a:solidFill>
              <a:latin typeface="+mn-lt"/>
              <a:cs typeface="Times New Roman"/>
            </a:rPr>
            <a:t>_</a:t>
          </a:r>
        </a:p>
        <a:p>
          <a:pPr algn="ctr" rtl="0">
            <a:defRPr sz="1000"/>
          </a:pPr>
          <a:r>
            <a:rPr lang="es-MX" sz="700" b="1" i="0" strike="noStrike">
              <a:solidFill>
                <a:srgbClr val="000000"/>
              </a:solidFill>
              <a:latin typeface="+mn-lt"/>
              <a:cs typeface="Times New Roman"/>
            </a:rPr>
            <a:t>C.P. HORTENCIA ESQUIVEL</a:t>
          </a:r>
          <a:r>
            <a:rPr lang="es-MX" sz="700" b="1" i="0" strike="noStrike" baseline="0">
              <a:solidFill>
                <a:srgbClr val="000000"/>
              </a:solidFill>
              <a:latin typeface="+mn-lt"/>
              <a:cs typeface="Times New Roman"/>
            </a:rPr>
            <a:t> CHAIREZ</a:t>
          </a:r>
          <a:endParaRPr lang="es-MX" sz="700" b="1" i="0" strike="noStrike">
            <a:solidFill>
              <a:srgbClr val="000000"/>
            </a:solidFill>
            <a:latin typeface="+mn-lt"/>
            <a:cs typeface="Times New Roman"/>
          </a:endParaRPr>
        </a:p>
        <a:p>
          <a:pPr algn="ctr" rtl="0">
            <a:defRPr sz="1000"/>
          </a:pPr>
          <a:r>
            <a:rPr lang="es-MX" sz="700" b="1" i="0" strike="noStrike">
              <a:solidFill>
                <a:srgbClr val="000000"/>
              </a:solidFill>
              <a:latin typeface="+mn-lt"/>
              <a:cs typeface="Times New Roman"/>
            </a:rPr>
            <a:t>SINDICO  MUNICIPAL</a:t>
          </a:r>
        </a:p>
      </xdr:txBody>
    </xdr:sp>
    <xdr:clientData/>
  </xdr:twoCellAnchor>
  <xdr:twoCellAnchor>
    <xdr:from>
      <xdr:col>8</xdr:col>
      <xdr:colOff>810685</xdr:colOff>
      <xdr:row>402</xdr:row>
      <xdr:rowOff>152401</xdr:rowOff>
    </xdr:from>
    <xdr:to>
      <xdr:col>13</xdr:col>
      <xdr:colOff>67735</xdr:colOff>
      <xdr:row>405</xdr:row>
      <xdr:rowOff>114301</xdr:rowOff>
    </xdr:to>
    <xdr:sp macro="" textlink="" fLocksText="0">
      <xdr:nvSpPr>
        <xdr:cNvPr id="681" name="Text Box 14"/>
        <xdr:cNvSpPr txBox="1">
          <a:spLocks noChangeArrowheads="1"/>
        </xdr:cNvSpPr>
      </xdr:nvSpPr>
      <xdr:spPr bwMode="auto">
        <a:xfrm>
          <a:off x="6992410" y="112785526"/>
          <a:ext cx="1847850" cy="5334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700" b="1" i="0" strike="noStrike">
            <a:solidFill>
              <a:srgbClr val="000000"/>
            </a:solidFill>
            <a:latin typeface="+mn-lt"/>
            <a:cs typeface="Arial"/>
          </a:endParaRPr>
        </a:p>
        <a:p>
          <a:pPr algn="ctr" rtl="0">
            <a:defRPr sz="1000"/>
          </a:pPr>
          <a:r>
            <a:rPr lang="es-MX" sz="700" b="1" i="0" u="sng" strike="noStrike">
              <a:solidFill>
                <a:srgbClr val="000000"/>
              </a:solidFill>
              <a:latin typeface="+mn-lt"/>
              <a:cs typeface="Arial"/>
            </a:rPr>
            <a:t>____________________________</a:t>
          </a:r>
          <a:endParaRPr lang="es-MX" sz="700" b="1" i="0" u="sng" strike="noStrike" baseline="0">
            <a:solidFill>
              <a:srgbClr val="000000"/>
            </a:solidFill>
            <a:latin typeface="+mn-lt"/>
            <a:cs typeface="Arial"/>
          </a:endParaRPr>
        </a:p>
        <a:p>
          <a:pPr algn="ctr" rtl="0">
            <a:defRPr sz="1000"/>
          </a:pPr>
          <a:r>
            <a:rPr lang="es-MX" sz="700" b="1" i="0" strike="noStrike" baseline="0">
              <a:solidFill>
                <a:srgbClr val="000000"/>
              </a:solidFill>
              <a:latin typeface="+mn-lt"/>
              <a:cs typeface="Arial"/>
            </a:rPr>
            <a:t>L.E. MARISA MALDONADO MOTA</a:t>
          </a:r>
        </a:p>
        <a:p>
          <a:pPr algn="ctr" rtl="0">
            <a:defRPr sz="1000"/>
          </a:pPr>
          <a:r>
            <a:rPr lang="es-MX" sz="7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16</xdr:col>
      <xdr:colOff>195615</xdr:colOff>
      <xdr:row>411</xdr:row>
      <xdr:rowOff>163370</xdr:rowOff>
    </xdr:from>
    <xdr:to>
      <xdr:col>17</xdr:col>
      <xdr:colOff>371147</xdr:colOff>
      <xdr:row>412</xdr:row>
      <xdr:rowOff>125462</xdr:rowOff>
    </xdr:to>
    <xdr:sp macro="" textlink="">
      <xdr:nvSpPr>
        <xdr:cNvPr id="682" name="Texto 12"/>
        <xdr:cNvSpPr txBox="1">
          <a:spLocks noChangeArrowheads="1"/>
        </xdr:cNvSpPr>
      </xdr:nvSpPr>
      <xdr:spPr bwMode="auto">
        <a:xfrm>
          <a:off x="10254015" y="11451099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16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85725</xdr:colOff>
      <xdr:row>410</xdr:row>
      <xdr:rowOff>122465</xdr:rowOff>
    </xdr:from>
    <xdr:to>
      <xdr:col>17</xdr:col>
      <xdr:colOff>352425</xdr:colOff>
      <xdr:row>411</xdr:row>
      <xdr:rowOff>152400</xdr:rowOff>
    </xdr:to>
    <xdr:sp macro="" textlink="">
      <xdr:nvSpPr>
        <xdr:cNvPr id="683" name="Texto 29"/>
        <xdr:cNvSpPr txBox="1">
          <a:spLocks noChangeArrowheads="1"/>
        </xdr:cNvSpPr>
      </xdr:nvSpPr>
      <xdr:spPr bwMode="auto">
        <a:xfrm>
          <a:off x="9725025" y="114279590"/>
          <a:ext cx="1123950"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05/02/2016</a:t>
          </a:r>
        </a:p>
      </xdr:txBody>
    </xdr:sp>
    <xdr:clientData/>
  </xdr:twoCellAnchor>
  <xdr:twoCellAnchor>
    <xdr:from>
      <xdr:col>0</xdr:col>
      <xdr:colOff>9526</xdr:colOff>
      <xdr:row>406</xdr:row>
      <xdr:rowOff>66675</xdr:rowOff>
    </xdr:from>
    <xdr:to>
      <xdr:col>11</xdr:col>
      <xdr:colOff>95251</xdr:colOff>
      <xdr:row>409</xdr:row>
      <xdr:rowOff>133350</xdr:rowOff>
    </xdr:to>
    <xdr:sp macro="" textlink="">
      <xdr:nvSpPr>
        <xdr:cNvPr id="684" name="Texto 27"/>
        <xdr:cNvSpPr txBox="1">
          <a:spLocks noChangeArrowheads="1"/>
        </xdr:cNvSpPr>
      </xdr:nvSpPr>
      <xdr:spPr bwMode="auto">
        <a:xfrm>
          <a:off x="19051" y="113461800"/>
          <a:ext cx="792480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xdr:colOff>
      <xdr:row>406</xdr:row>
      <xdr:rowOff>76201</xdr:rowOff>
    </xdr:from>
    <xdr:to>
      <xdr:col>17</xdr:col>
      <xdr:colOff>514351</xdr:colOff>
      <xdr:row>409</xdr:row>
      <xdr:rowOff>161925</xdr:rowOff>
    </xdr:to>
    <xdr:pic>
      <xdr:nvPicPr>
        <xdr:cNvPr id="685" name="68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1" y="113471326"/>
          <a:ext cx="3162300" cy="657224"/>
        </a:xfrm>
        <a:prstGeom prst="rect">
          <a:avLst/>
        </a:prstGeom>
        <a:noFill/>
      </xdr:spPr>
    </xdr:pic>
    <xdr:clientData/>
  </xdr:twoCellAnchor>
  <xdr:twoCellAnchor>
    <xdr:from>
      <xdr:col>0</xdr:col>
      <xdr:colOff>76200</xdr:colOff>
      <xdr:row>516</xdr:row>
      <xdr:rowOff>28575</xdr:rowOff>
    </xdr:from>
    <xdr:to>
      <xdr:col>12</xdr:col>
      <xdr:colOff>38100</xdr:colOff>
      <xdr:row>519</xdr:row>
      <xdr:rowOff>133350</xdr:rowOff>
    </xdr:to>
    <xdr:sp macro="" textlink="">
      <xdr:nvSpPr>
        <xdr:cNvPr id="686" name="Texto 27"/>
        <xdr:cNvSpPr txBox="1">
          <a:spLocks noChangeArrowheads="1"/>
        </xdr:cNvSpPr>
      </xdr:nvSpPr>
      <xdr:spPr bwMode="auto">
        <a:xfrm>
          <a:off x="76200" y="28575"/>
          <a:ext cx="8096250"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17</xdr:col>
      <xdr:colOff>224190</xdr:colOff>
      <xdr:row>522</xdr:row>
      <xdr:rowOff>106220</xdr:rowOff>
    </xdr:from>
    <xdr:to>
      <xdr:col>18</xdr:col>
      <xdr:colOff>399722</xdr:colOff>
      <xdr:row>523</xdr:row>
      <xdr:rowOff>68312</xdr:rowOff>
    </xdr:to>
    <xdr:sp macro="" textlink="">
      <xdr:nvSpPr>
        <xdr:cNvPr id="687" name="Texto 12"/>
        <xdr:cNvSpPr txBox="1">
          <a:spLocks noChangeArrowheads="1"/>
        </xdr:cNvSpPr>
      </xdr:nvSpPr>
      <xdr:spPr bwMode="auto">
        <a:xfrm>
          <a:off x="10568340" y="12492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 DE 19</a:t>
          </a:r>
          <a:endParaRPr lang="es-MX" sz="700" b="0" i="0" strike="noStrike">
            <a:solidFill>
              <a:srgbClr val="000000"/>
            </a:solidFill>
            <a:latin typeface="+mn-lt"/>
            <a:cs typeface="Times New Roman"/>
          </a:endParaRPr>
        </a:p>
      </xdr:txBody>
    </xdr:sp>
    <xdr:clientData/>
  </xdr:twoCellAnchor>
  <xdr:twoCellAnchor>
    <xdr:from>
      <xdr:col>16</xdr:col>
      <xdr:colOff>0</xdr:colOff>
      <xdr:row>521</xdr:row>
      <xdr:rowOff>85725</xdr:rowOff>
    </xdr:from>
    <xdr:to>
      <xdr:col>18</xdr:col>
      <xdr:colOff>352424</xdr:colOff>
      <xdr:row>522</xdr:row>
      <xdr:rowOff>85725</xdr:rowOff>
    </xdr:to>
    <xdr:sp macro="" textlink="">
      <xdr:nvSpPr>
        <xdr:cNvPr id="688" name="Texto 29"/>
        <xdr:cNvSpPr txBox="1">
          <a:spLocks noChangeArrowheads="1"/>
        </xdr:cNvSpPr>
      </xdr:nvSpPr>
      <xdr:spPr bwMode="auto">
        <a:xfrm>
          <a:off x="9925050" y="103822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17</xdr:col>
      <xdr:colOff>224190</xdr:colOff>
      <xdr:row>984</xdr:row>
      <xdr:rowOff>115745</xdr:rowOff>
    </xdr:from>
    <xdr:to>
      <xdr:col>18</xdr:col>
      <xdr:colOff>399722</xdr:colOff>
      <xdr:row>985</xdr:row>
      <xdr:rowOff>77837</xdr:rowOff>
    </xdr:to>
    <xdr:sp macro="" textlink="">
      <xdr:nvSpPr>
        <xdr:cNvPr id="689" name="Texto 12"/>
        <xdr:cNvSpPr txBox="1">
          <a:spLocks noChangeArrowheads="1"/>
        </xdr:cNvSpPr>
      </xdr:nvSpPr>
      <xdr:spPr bwMode="auto">
        <a:xfrm>
          <a:off x="10568340" y="1295414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18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400050</xdr:colOff>
      <xdr:row>983</xdr:row>
      <xdr:rowOff>27215</xdr:rowOff>
    </xdr:from>
    <xdr:to>
      <xdr:col>18</xdr:col>
      <xdr:colOff>352425</xdr:colOff>
      <xdr:row>984</xdr:row>
      <xdr:rowOff>57150</xdr:rowOff>
    </xdr:to>
    <xdr:sp macro="" textlink="">
      <xdr:nvSpPr>
        <xdr:cNvPr id="690" name="Texto 29"/>
        <xdr:cNvSpPr txBox="1">
          <a:spLocks noChangeArrowheads="1"/>
        </xdr:cNvSpPr>
      </xdr:nvSpPr>
      <xdr:spPr bwMode="auto">
        <a:xfrm>
          <a:off x="9829800" y="129262415"/>
          <a:ext cx="1304925"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17</xdr:col>
      <xdr:colOff>224190</xdr:colOff>
      <xdr:row>1010</xdr:row>
      <xdr:rowOff>20495</xdr:rowOff>
    </xdr:from>
    <xdr:to>
      <xdr:col>18</xdr:col>
      <xdr:colOff>399722</xdr:colOff>
      <xdr:row>1010</xdr:row>
      <xdr:rowOff>173087</xdr:rowOff>
    </xdr:to>
    <xdr:sp macro="" textlink="">
      <xdr:nvSpPr>
        <xdr:cNvPr id="691" name="Texto 12"/>
        <xdr:cNvSpPr txBox="1">
          <a:spLocks noChangeArrowheads="1"/>
        </xdr:cNvSpPr>
      </xdr:nvSpPr>
      <xdr:spPr bwMode="auto">
        <a:xfrm>
          <a:off x="10568340" y="13728527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19 DE 19</a:t>
          </a:r>
          <a:endParaRPr lang="es-MX" sz="700" b="0" i="0" strike="noStrike">
            <a:solidFill>
              <a:srgbClr val="000000"/>
            </a:solidFill>
            <a:latin typeface="+mn-lt"/>
            <a:cs typeface="Times New Roman"/>
          </a:endParaRPr>
        </a:p>
      </xdr:txBody>
    </xdr:sp>
    <xdr:clientData/>
  </xdr:twoCellAnchor>
  <xdr:twoCellAnchor>
    <xdr:from>
      <xdr:col>16</xdr:col>
      <xdr:colOff>28575</xdr:colOff>
      <xdr:row>1008</xdr:row>
      <xdr:rowOff>122465</xdr:rowOff>
    </xdr:from>
    <xdr:to>
      <xdr:col>18</xdr:col>
      <xdr:colOff>352425</xdr:colOff>
      <xdr:row>1009</xdr:row>
      <xdr:rowOff>171450</xdr:rowOff>
    </xdr:to>
    <xdr:sp macro="" textlink="">
      <xdr:nvSpPr>
        <xdr:cNvPr id="692" name="Texto 29"/>
        <xdr:cNvSpPr txBox="1">
          <a:spLocks noChangeArrowheads="1"/>
        </xdr:cNvSpPr>
      </xdr:nvSpPr>
      <xdr:spPr bwMode="auto">
        <a:xfrm>
          <a:off x="9953625" y="137006240"/>
          <a:ext cx="1181100" cy="2394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xdr:col>
      <xdr:colOff>38100</xdr:colOff>
      <xdr:row>591</xdr:row>
      <xdr:rowOff>62707</xdr:rowOff>
    </xdr:from>
    <xdr:to>
      <xdr:col>4</xdr:col>
      <xdr:colOff>363010</xdr:colOff>
      <xdr:row>593</xdr:row>
      <xdr:rowOff>140760</xdr:rowOff>
    </xdr:to>
    <xdr:sp macro="" textlink="">
      <xdr:nvSpPr>
        <xdr:cNvPr id="693" name="Texto 62"/>
        <xdr:cNvSpPr txBox="1">
          <a:spLocks noChangeArrowheads="1"/>
        </xdr:cNvSpPr>
      </xdr:nvSpPr>
      <xdr:spPr bwMode="auto">
        <a:xfrm>
          <a:off x="333375" y="21112957"/>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76467</xdr:colOff>
      <xdr:row>596</xdr:row>
      <xdr:rowOff>131235</xdr:rowOff>
    </xdr:from>
    <xdr:to>
      <xdr:col>7</xdr:col>
      <xdr:colOff>275432</xdr:colOff>
      <xdr:row>599</xdr:row>
      <xdr:rowOff>121710</xdr:rowOff>
    </xdr:to>
    <xdr:sp macro="" textlink="">
      <xdr:nvSpPr>
        <xdr:cNvPr id="694" name="Texto 63"/>
        <xdr:cNvSpPr txBox="1">
          <a:spLocks noChangeArrowheads="1"/>
        </xdr:cNvSpPr>
      </xdr:nvSpPr>
      <xdr:spPr bwMode="auto">
        <a:xfrm>
          <a:off x="2867292" y="22133985"/>
          <a:ext cx="23706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73410</xdr:colOff>
      <xdr:row>591</xdr:row>
      <xdr:rowOff>142875</xdr:rowOff>
    </xdr:from>
    <xdr:to>
      <xdr:col>18</xdr:col>
      <xdr:colOff>386145</xdr:colOff>
      <xdr:row>593</xdr:row>
      <xdr:rowOff>188385</xdr:rowOff>
    </xdr:to>
    <xdr:sp macro="" textlink="">
      <xdr:nvSpPr>
        <xdr:cNvPr id="695" name="Texto 39"/>
        <xdr:cNvSpPr txBox="1">
          <a:spLocks noChangeArrowheads="1"/>
        </xdr:cNvSpPr>
      </xdr:nvSpPr>
      <xdr:spPr bwMode="auto">
        <a:xfrm>
          <a:off x="9131685" y="2119312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321733</xdr:colOff>
      <xdr:row>591</xdr:row>
      <xdr:rowOff>140761</xdr:rowOff>
    </xdr:from>
    <xdr:to>
      <xdr:col>11</xdr:col>
      <xdr:colOff>220134</xdr:colOff>
      <xdr:row>593</xdr:row>
      <xdr:rowOff>188385</xdr:rowOff>
    </xdr:to>
    <xdr:sp macro="" textlink="">
      <xdr:nvSpPr>
        <xdr:cNvPr id="696" name="Texto 39"/>
        <xdr:cNvSpPr txBox="1">
          <a:spLocks noChangeArrowheads="1"/>
        </xdr:cNvSpPr>
      </xdr:nvSpPr>
      <xdr:spPr bwMode="auto">
        <a:xfrm>
          <a:off x="4579408" y="21191011"/>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182035</xdr:colOff>
      <xdr:row>597</xdr:row>
      <xdr:rowOff>55035</xdr:rowOff>
    </xdr:from>
    <xdr:to>
      <xdr:col>14</xdr:col>
      <xdr:colOff>277285</xdr:colOff>
      <xdr:row>599</xdr:row>
      <xdr:rowOff>152400</xdr:rowOff>
    </xdr:to>
    <xdr:sp macro="" textlink="" fLocksText="0">
      <xdr:nvSpPr>
        <xdr:cNvPr id="697" name="Text Box 14"/>
        <xdr:cNvSpPr txBox="1">
          <a:spLocks noChangeArrowheads="1"/>
        </xdr:cNvSpPr>
      </xdr:nvSpPr>
      <xdr:spPr bwMode="auto">
        <a:xfrm>
          <a:off x="7487710" y="22248285"/>
          <a:ext cx="1847850" cy="47836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xdr:col>
      <xdr:colOff>0</xdr:colOff>
      <xdr:row>997</xdr:row>
      <xdr:rowOff>24608</xdr:rowOff>
    </xdr:from>
    <xdr:to>
      <xdr:col>4</xdr:col>
      <xdr:colOff>324910</xdr:colOff>
      <xdr:row>999</xdr:row>
      <xdr:rowOff>47626</xdr:rowOff>
    </xdr:to>
    <xdr:sp macro="" textlink="">
      <xdr:nvSpPr>
        <xdr:cNvPr id="698" name="Texto 62"/>
        <xdr:cNvSpPr txBox="1">
          <a:spLocks noChangeArrowheads="1"/>
        </xdr:cNvSpPr>
      </xdr:nvSpPr>
      <xdr:spPr bwMode="auto">
        <a:xfrm>
          <a:off x="295275" y="134812883"/>
          <a:ext cx="2820460" cy="40401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1209942</xdr:colOff>
      <xdr:row>999</xdr:row>
      <xdr:rowOff>66674</xdr:rowOff>
    </xdr:from>
    <xdr:to>
      <xdr:col>7</xdr:col>
      <xdr:colOff>65882</xdr:colOff>
      <xdr:row>1002</xdr:row>
      <xdr:rowOff>142875</xdr:rowOff>
    </xdr:to>
    <xdr:sp macro="" textlink="">
      <xdr:nvSpPr>
        <xdr:cNvPr id="699" name="Texto 63"/>
        <xdr:cNvSpPr txBox="1">
          <a:spLocks noChangeArrowheads="1"/>
        </xdr:cNvSpPr>
      </xdr:nvSpPr>
      <xdr:spPr bwMode="auto">
        <a:xfrm>
          <a:off x="2524392" y="135235949"/>
          <a:ext cx="2504015" cy="64770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u="sng"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63885</xdr:colOff>
      <xdr:row>997</xdr:row>
      <xdr:rowOff>0</xdr:rowOff>
    </xdr:from>
    <xdr:to>
      <xdr:col>18</xdr:col>
      <xdr:colOff>376620</xdr:colOff>
      <xdr:row>999</xdr:row>
      <xdr:rowOff>47625</xdr:rowOff>
    </xdr:to>
    <xdr:sp macro="" textlink="">
      <xdr:nvSpPr>
        <xdr:cNvPr id="700" name="Texto 39"/>
        <xdr:cNvSpPr txBox="1">
          <a:spLocks noChangeArrowheads="1"/>
        </xdr:cNvSpPr>
      </xdr:nvSpPr>
      <xdr:spPr bwMode="auto">
        <a:xfrm>
          <a:off x="9122160" y="134788275"/>
          <a:ext cx="2036760" cy="42862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352425</xdr:colOff>
      <xdr:row>997</xdr:row>
      <xdr:rowOff>45511</xdr:rowOff>
    </xdr:from>
    <xdr:to>
      <xdr:col>10</xdr:col>
      <xdr:colOff>439209</xdr:colOff>
      <xdr:row>999</xdr:row>
      <xdr:rowOff>76200</xdr:rowOff>
    </xdr:to>
    <xdr:sp macro="" textlink="">
      <xdr:nvSpPr>
        <xdr:cNvPr id="701" name="Texto 39"/>
        <xdr:cNvSpPr txBox="1">
          <a:spLocks noChangeArrowheads="1"/>
        </xdr:cNvSpPr>
      </xdr:nvSpPr>
      <xdr:spPr bwMode="auto">
        <a:xfrm>
          <a:off x="4610100" y="134833786"/>
          <a:ext cx="3134784" cy="411689"/>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801160</xdr:colOff>
      <xdr:row>999</xdr:row>
      <xdr:rowOff>9526</xdr:rowOff>
    </xdr:from>
    <xdr:to>
      <xdr:col>14</xdr:col>
      <xdr:colOff>58210</xdr:colOff>
      <xdr:row>1002</xdr:row>
      <xdr:rowOff>104776</xdr:rowOff>
    </xdr:to>
    <xdr:sp macro="" textlink="" fLocksText="0">
      <xdr:nvSpPr>
        <xdr:cNvPr id="702" name="Text Box 14"/>
        <xdr:cNvSpPr txBox="1">
          <a:spLocks noChangeArrowheads="1"/>
        </xdr:cNvSpPr>
      </xdr:nvSpPr>
      <xdr:spPr bwMode="auto">
        <a:xfrm>
          <a:off x="7268635" y="135178801"/>
          <a:ext cx="1847850"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0</xdr:colOff>
      <xdr:row>1024</xdr:row>
      <xdr:rowOff>24607</xdr:rowOff>
    </xdr:from>
    <xdr:to>
      <xdr:col>4</xdr:col>
      <xdr:colOff>324910</xdr:colOff>
      <xdr:row>1026</xdr:row>
      <xdr:rowOff>102660</xdr:rowOff>
    </xdr:to>
    <xdr:sp macro="" textlink="">
      <xdr:nvSpPr>
        <xdr:cNvPr id="703" name="Texto 62"/>
        <xdr:cNvSpPr txBox="1">
          <a:spLocks noChangeArrowheads="1"/>
        </xdr:cNvSpPr>
      </xdr:nvSpPr>
      <xdr:spPr bwMode="auto">
        <a:xfrm>
          <a:off x="295275" y="140908882"/>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1030</xdr:row>
      <xdr:rowOff>16935</xdr:rowOff>
    </xdr:from>
    <xdr:to>
      <xdr:col>7</xdr:col>
      <xdr:colOff>380207</xdr:colOff>
      <xdr:row>1033</xdr:row>
      <xdr:rowOff>7410</xdr:rowOff>
    </xdr:to>
    <xdr:sp macro="" textlink="">
      <xdr:nvSpPr>
        <xdr:cNvPr id="704" name="Texto 63"/>
        <xdr:cNvSpPr txBox="1">
          <a:spLocks noChangeArrowheads="1"/>
        </xdr:cNvSpPr>
      </xdr:nvSpPr>
      <xdr:spPr bwMode="auto">
        <a:xfrm>
          <a:off x="2829192" y="142044210"/>
          <a:ext cx="251354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1024</xdr:row>
      <xdr:rowOff>0</xdr:rowOff>
    </xdr:from>
    <xdr:to>
      <xdr:col>18</xdr:col>
      <xdr:colOff>376620</xdr:colOff>
      <xdr:row>1026</xdr:row>
      <xdr:rowOff>45510</xdr:rowOff>
    </xdr:to>
    <xdr:sp macro="" textlink="">
      <xdr:nvSpPr>
        <xdr:cNvPr id="705" name="Texto 39"/>
        <xdr:cNvSpPr txBox="1">
          <a:spLocks noChangeArrowheads="1"/>
        </xdr:cNvSpPr>
      </xdr:nvSpPr>
      <xdr:spPr bwMode="auto">
        <a:xfrm>
          <a:off x="9122160" y="14088427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750358</xdr:colOff>
      <xdr:row>1024</xdr:row>
      <xdr:rowOff>35986</xdr:rowOff>
    </xdr:from>
    <xdr:to>
      <xdr:col>10</xdr:col>
      <xdr:colOff>410634</xdr:colOff>
      <xdr:row>1026</xdr:row>
      <xdr:rowOff>83610</xdr:rowOff>
    </xdr:to>
    <xdr:sp macro="" textlink="">
      <xdr:nvSpPr>
        <xdr:cNvPr id="706" name="Texto 39"/>
        <xdr:cNvSpPr txBox="1">
          <a:spLocks noChangeArrowheads="1"/>
        </xdr:cNvSpPr>
      </xdr:nvSpPr>
      <xdr:spPr bwMode="auto">
        <a:xfrm>
          <a:off x="4246033" y="140920261"/>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134410</xdr:colOff>
      <xdr:row>1029</xdr:row>
      <xdr:rowOff>104775</xdr:rowOff>
    </xdr:from>
    <xdr:to>
      <xdr:col>14</xdr:col>
      <xdr:colOff>229660</xdr:colOff>
      <xdr:row>1033</xdr:row>
      <xdr:rowOff>161925</xdr:rowOff>
    </xdr:to>
    <xdr:sp macro="" textlink="" fLocksText="0">
      <xdr:nvSpPr>
        <xdr:cNvPr id="707" name="Text Box 14"/>
        <xdr:cNvSpPr txBox="1">
          <a:spLocks noChangeArrowheads="1"/>
        </xdr:cNvSpPr>
      </xdr:nvSpPr>
      <xdr:spPr bwMode="auto">
        <a:xfrm>
          <a:off x="7440085" y="141941550"/>
          <a:ext cx="1847850" cy="8191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47626</xdr:colOff>
      <xdr:row>656</xdr:row>
      <xdr:rowOff>19049</xdr:rowOff>
    </xdr:from>
    <xdr:to>
      <xdr:col>12</xdr:col>
      <xdr:colOff>76200</xdr:colOff>
      <xdr:row>660</xdr:row>
      <xdr:rowOff>0</xdr:rowOff>
    </xdr:to>
    <xdr:sp macro="" textlink="">
      <xdr:nvSpPr>
        <xdr:cNvPr id="708" name="Texto 27"/>
        <xdr:cNvSpPr txBox="1">
          <a:spLocks noChangeArrowheads="1"/>
        </xdr:cNvSpPr>
      </xdr:nvSpPr>
      <xdr:spPr bwMode="auto">
        <a:xfrm>
          <a:off x="342901" y="37842824"/>
          <a:ext cx="7867649"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17</xdr:col>
      <xdr:colOff>224190</xdr:colOff>
      <xdr:row>662</xdr:row>
      <xdr:rowOff>20495</xdr:rowOff>
    </xdr:from>
    <xdr:to>
      <xdr:col>18</xdr:col>
      <xdr:colOff>399722</xdr:colOff>
      <xdr:row>662</xdr:row>
      <xdr:rowOff>173087</xdr:rowOff>
    </xdr:to>
    <xdr:sp macro="" textlink="">
      <xdr:nvSpPr>
        <xdr:cNvPr id="709" name="Texto 12"/>
        <xdr:cNvSpPr txBox="1">
          <a:spLocks noChangeArrowheads="1"/>
        </xdr:cNvSpPr>
      </xdr:nvSpPr>
      <xdr:spPr bwMode="auto">
        <a:xfrm>
          <a:off x="10568340" y="3898727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6 DE 19</a:t>
          </a:r>
        </a:p>
      </xdr:txBody>
    </xdr:sp>
    <xdr:clientData/>
  </xdr:twoCellAnchor>
  <xdr:twoCellAnchor>
    <xdr:from>
      <xdr:col>15</xdr:col>
      <xdr:colOff>485775</xdr:colOff>
      <xdr:row>661</xdr:row>
      <xdr:rowOff>0</xdr:rowOff>
    </xdr:from>
    <xdr:to>
      <xdr:col>18</xdr:col>
      <xdr:colOff>352424</xdr:colOff>
      <xdr:row>661</xdr:row>
      <xdr:rowOff>123825</xdr:rowOff>
    </xdr:to>
    <xdr:sp macro="" textlink="">
      <xdr:nvSpPr>
        <xdr:cNvPr id="710" name="Texto 29"/>
        <xdr:cNvSpPr txBox="1">
          <a:spLocks noChangeArrowheads="1"/>
        </xdr:cNvSpPr>
      </xdr:nvSpPr>
      <xdr:spPr bwMode="auto">
        <a:xfrm>
          <a:off x="9915525" y="38776275"/>
          <a:ext cx="1219199" cy="1238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xdr:col>
      <xdr:colOff>323849</xdr:colOff>
      <xdr:row>724</xdr:row>
      <xdr:rowOff>24607</xdr:rowOff>
    </xdr:from>
    <xdr:to>
      <xdr:col>4</xdr:col>
      <xdr:colOff>334434</xdr:colOff>
      <xdr:row>726</xdr:row>
      <xdr:rowOff>102660</xdr:rowOff>
    </xdr:to>
    <xdr:sp macro="" textlink="">
      <xdr:nvSpPr>
        <xdr:cNvPr id="711" name="Texto 62"/>
        <xdr:cNvSpPr txBox="1">
          <a:spLocks noChangeArrowheads="1"/>
        </xdr:cNvSpPr>
      </xdr:nvSpPr>
      <xdr:spPr bwMode="auto">
        <a:xfrm>
          <a:off x="619124" y="59041507"/>
          <a:ext cx="2506135"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1200418</xdr:colOff>
      <xdr:row>727</xdr:row>
      <xdr:rowOff>0</xdr:rowOff>
    </xdr:from>
    <xdr:to>
      <xdr:col>6</xdr:col>
      <xdr:colOff>600076</xdr:colOff>
      <xdr:row>729</xdr:row>
      <xdr:rowOff>161926</xdr:rowOff>
    </xdr:to>
    <xdr:sp macro="" textlink="">
      <xdr:nvSpPr>
        <xdr:cNvPr id="712" name="Texto 63"/>
        <xdr:cNvSpPr txBox="1">
          <a:spLocks noChangeArrowheads="1"/>
        </xdr:cNvSpPr>
      </xdr:nvSpPr>
      <xdr:spPr bwMode="auto">
        <a:xfrm>
          <a:off x="2514868" y="59588400"/>
          <a:ext cx="2342883" cy="54292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54360</xdr:colOff>
      <xdr:row>724</xdr:row>
      <xdr:rowOff>28575</xdr:rowOff>
    </xdr:from>
    <xdr:to>
      <xdr:col>18</xdr:col>
      <xdr:colOff>367095</xdr:colOff>
      <xdr:row>726</xdr:row>
      <xdr:rowOff>74085</xdr:rowOff>
    </xdr:to>
    <xdr:sp macro="" textlink="">
      <xdr:nvSpPr>
        <xdr:cNvPr id="713" name="Texto 39"/>
        <xdr:cNvSpPr txBox="1">
          <a:spLocks noChangeArrowheads="1"/>
        </xdr:cNvSpPr>
      </xdr:nvSpPr>
      <xdr:spPr bwMode="auto">
        <a:xfrm>
          <a:off x="9112635" y="5904547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400050</xdr:colOff>
      <xdr:row>724</xdr:row>
      <xdr:rowOff>112186</xdr:rowOff>
    </xdr:from>
    <xdr:to>
      <xdr:col>10</xdr:col>
      <xdr:colOff>353484</xdr:colOff>
      <xdr:row>726</xdr:row>
      <xdr:rowOff>159810</xdr:rowOff>
    </xdr:to>
    <xdr:sp macro="" textlink="">
      <xdr:nvSpPr>
        <xdr:cNvPr id="714" name="Texto 39"/>
        <xdr:cNvSpPr txBox="1">
          <a:spLocks noChangeArrowheads="1"/>
        </xdr:cNvSpPr>
      </xdr:nvSpPr>
      <xdr:spPr bwMode="auto">
        <a:xfrm>
          <a:off x="4657725" y="59129086"/>
          <a:ext cx="3001434"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820210</xdr:colOff>
      <xdr:row>726</xdr:row>
      <xdr:rowOff>85726</xdr:rowOff>
    </xdr:from>
    <xdr:to>
      <xdr:col>14</xdr:col>
      <xdr:colOff>77260</xdr:colOff>
      <xdr:row>729</xdr:row>
      <xdr:rowOff>152400</xdr:rowOff>
    </xdr:to>
    <xdr:sp macro="" textlink="" fLocksText="0">
      <xdr:nvSpPr>
        <xdr:cNvPr id="715" name="Text Box 14"/>
        <xdr:cNvSpPr txBox="1">
          <a:spLocks noChangeArrowheads="1"/>
        </xdr:cNvSpPr>
      </xdr:nvSpPr>
      <xdr:spPr bwMode="auto">
        <a:xfrm>
          <a:off x="7287685" y="59483626"/>
          <a:ext cx="1847850" cy="63817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strike="noStrike">
              <a:solidFill>
                <a:srgbClr val="000000"/>
              </a:solidFill>
              <a:latin typeface="+mn-lt"/>
              <a:cs typeface="Arial"/>
            </a:rPr>
            <a:t>___________________________</a:t>
          </a:r>
          <a:endParaRPr lang="es-MX" sz="800" b="1" i="0"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17</xdr:col>
      <xdr:colOff>186090</xdr:colOff>
      <xdr:row>848</xdr:row>
      <xdr:rowOff>66674</xdr:rowOff>
    </xdr:from>
    <xdr:to>
      <xdr:col>18</xdr:col>
      <xdr:colOff>361950</xdr:colOff>
      <xdr:row>849</xdr:row>
      <xdr:rowOff>0</xdr:rowOff>
    </xdr:to>
    <xdr:sp macro="" textlink="">
      <xdr:nvSpPr>
        <xdr:cNvPr id="716" name="Texto 12"/>
        <xdr:cNvSpPr txBox="1">
          <a:spLocks noChangeArrowheads="1"/>
        </xdr:cNvSpPr>
      </xdr:nvSpPr>
      <xdr:spPr bwMode="auto">
        <a:xfrm>
          <a:off x="10530240" y="91906724"/>
          <a:ext cx="614010" cy="123826"/>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13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409575</xdr:colOff>
      <xdr:row>846</xdr:row>
      <xdr:rowOff>122465</xdr:rowOff>
    </xdr:from>
    <xdr:to>
      <xdr:col>18</xdr:col>
      <xdr:colOff>352425</xdr:colOff>
      <xdr:row>848</xdr:row>
      <xdr:rowOff>9525</xdr:rowOff>
    </xdr:to>
    <xdr:sp macro="" textlink="">
      <xdr:nvSpPr>
        <xdr:cNvPr id="717" name="Texto 29"/>
        <xdr:cNvSpPr txBox="1">
          <a:spLocks noChangeArrowheads="1"/>
        </xdr:cNvSpPr>
      </xdr:nvSpPr>
      <xdr:spPr bwMode="auto">
        <a:xfrm>
          <a:off x="9839325" y="91581515"/>
          <a:ext cx="1295400" cy="2680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xdr:col>
      <xdr:colOff>85725</xdr:colOff>
      <xdr:row>890</xdr:row>
      <xdr:rowOff>1</xdr:rowOff>
    </xdr:from>
    <xdr:to>
      <xdr:col>4</xdr:col>
      <xdr:colOff>382060</xdr:colOff>
      <xdr:row>892</xdr:row>
      <xdr:rowOff>171451</xdr:rowOff>
    </xdr:to>
    <xdr:sp macro="" textlink="">
      <xdr:nvSpPr>
        <xdr:cNvPr id="718" name="Texto 62"/>
        <xdr:cNvSpPr txBox="1">
          <a:spLocks noChangeArrowheads="1"/>
        </xdr:cNvSpPr>
      </xdr:nvSpPr>
      <xdr:spPr bwMode="auto">
        <a:xfrm>
          <a:off x="381000" y="103708201"/>
          <a:ext cx="2791885" cy="5524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105042</xdr:colOff>
      <xdr:row>896</xdr:row>
      <xdr:rowOff>57150</xdr:rowOff>
    </xdr:from>
    <xdr:to>
      <xdr:col>7</xdr:col>
      <xdr:colOff>380207</xdr:colOff>
      <xdr:row>899</xdr:row>
      <xdr:rowOff>161925</xdr:rowOff>
    </xdr:to>
    <xdr:sp macro="" textlink="">
      <xdr:nvSpPr>
        <xdr:cNvPr id="719" name="Texto 63"/>
        <xdr:cNvSpPr txBox="1">
          <a:spLocks noChangeArrowheads="1"/>
        </xdr:cNvSpPr>
      </xdr:nvSpPr>
      <xdr:spPr bwMode="auto">
        <a:xfrm>
          <a:off x="2895867" y="104908350"/>
          <a:ext cx="2446865" cy="6762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890</xdr:row>
      <xdr:rowOff>0</xdr:rowOff>
    </xdr:from>
    <xdr:to>
      <xdr:col>18</xdr:col>
      <xdr:colOff>376620</xdr:colOff>
      <xdr:row>892</xdr:row>
      <xdr:rowOff>104775</xdr:rowOff>
    </xdr:to>
    <xdr:sp macro="" textlink="">
      <xdr:nvSpPr>
        <xdr:cNvPr id="720" name="Texto 39"/>
        <xdr:cNvSpPr txBox="1">
          <a:spLocks noChangeArrowheads="1"/>
        </xdr:cNvSpPr>
      </xdr:nvSpPr>
      <xdr:spPr bwMode="auto">
        <a:xfrm>
          <a:off x="9122160" y="103708200"/>
          <a:ext cx="2036760" cy="4857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0</xdr:colOff>
      <xdr:row>890</xdr:row>
      <xdr:rowOff>16937</xdr:rowOff>
    </xdr:from>
    <xdr:to>
      <xdr:col>10</xdr:col>
      <xdr:colOff>257176</xdr:colOff>
      <xdr:row>892</xdr:row>
      <xdr:rowOff>152401</xdr:rowOff>
    </xdr:to>
    <xdr:sp macro="" textlink="">
      <xdr:nvSpPr>
        <xdr:cNvPr id="721" name="Texto 39"/>
        <xdr:cNvSpPr txBox="1">
          <a:spLocks noChangeArrowheads="1"/>
        </xdr:cNvSpPr>
      </xdr:nvSpPr>
      <xdr:spPr bwMode="auto">
        <a:xfrm>
          <a:off x="4962525" y="103725137"/>
          <a:ext cx="2600326" cy="5164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896</xdr:row>
      <xdr:rowOff>47625</xdr:rowOff>
    </xdr:from>
    <xdr:to>
      <xdr:col>14</xdr:col>
      <xdr:colOff>239185</xdr:colOff>
      <xdr:row>899</xdr:row>
      <xdr:rowOff>171450</xdr:rowOff>
    </xdr:to>
    <xdr:sp macro="" textlink="" fLocksText="0">
      <xdr:nvSpPr>
        <xdr:cNvPr id="722" name="Text Box 14"/>
        <xdr:cNvSpPr txBox="1">
          <a:spLocks noChangeArrowheads="1"/>
        </xdr:cNvSpPr>
      </xdr:nvSpPr>
      <xdr:spPr bwMode="auto">
        <a:xfrm>
          <a:off x="7449610" y="104898825"/>
          <a:ext cx="1847850" cy="6953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224190</xdr:colOff>
      <xdr:row>906</xdr:row>
      <xdr:rowOff>20495</xdr:rowOff>
    </xdr:from>
    <xdr:to>
      <xdr:col>18</xdr:col>
      <xdr:colOff>399722</xdr:colOff>
      <xdr:row>906</xdr:row>
      <xdr:rowOff>173087</xdr:rowOff>
    </xdr:to>
    <xdr:sp macro="" textlink="">
      <xdr:nvSpPr>
        <xdr:cNvPr id="723" name="Texto 12"/>
        <xdr:cNvSpPr txBox="1">
          <a:spLocks noChangeArrowheads="1"/>
        </xdr:cNvSpPr>
      </xdr:nvSpPr>
      <xdr:spPr bwMode="auto">
        <a:xfrm>
          <a:off x="10568340" y="10677669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15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85725</xdr:colOff>
      <xdr:row>904</xdr:row>
      <xdr:rowOff>122465</xdr:rowOff>
    </xdr:from>
    <xdr:to>
      <xdr:col>18</xdr:col>
      <xdr:colOff>352425</xdr:colOff>
      <xdr:row>905</xdr:row>
      <xdr:rowOff>152400</xdr:rowOff>
    </xdr:to>
    <xdr:sp macro="" textlink="">
      <xdr:nvSpPr>
        <xdr:cNvPr id="724" name="Texto 29"/>
        <xdr:cNvSpPr txBox="1">
          <a:spLocks noChangeArrowheads="1"/>
        </xdr:cNvSpPr>
      </xdr:nvSpPr>
      <xdr:spPr bwMode="auto">
        <a:xfrm>
          <a:off x="10010775" y="106497665"/>
          <a:ext cx="1123950"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0</xdr:col>
      <xdr:colOff>171450</xdr:colOff>
      <xdr:row>972</xdr:row>
      <xdr:rowOff>43657</xdr:rowOff>
    </xdr:from>
    <xdr:to>
      <xdr:col>4</xdr:col>
      <xdr:colOff>315385</xdr:colOff>
      <xdr:row>974</xdr:row>
      <xdr:rowOff>121710</xdr:rowOff>
    </xdr:to>
    <xdr:sp macro="" textlink="">
      <xdr:nvSpPr>
        <xdr:cNvPr id="725" name="Texto 62"/>
        <xdr:cNvSpPr txBox="1">
          <a:spLocks noChangeArrowheads="1"/>
        </xdr:cNvSpPr>
      </xdr:nvSpPr>
      <xdr:spPr bwMode="auto">
        <a:xfrm>
          <a:off x="171450" y="127183357"/>
          <a:ext cx="29347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1419492</xdr:colOff>
      <xdr:row>974</xdr:row>
      <xdr:rowOff>64561</xdr:rowOff>
    </xdr:from>
    <xdr:to>
      <xdr:col>7</xdr:col>
      <xdr:colOff>284957</xdr:colOff>
      <xdr:row>977</xdr:row>
      <xdr:rowOff>142875</xdr:rowOff>
    </xdr:to>
    <xdr:sp macro="" textlink="">
      <xdr:nvSpPr>
        <xdr:cNvPr id="726" name="Texto 63"/>
        <xdr:cNvSpPr txBox="1">
          <a:spLocks noChangeArrowheads="1"/>
        </xdr:cNvSpPr>
      </xdr:nvSpPr>
      <xdr:spPr bwMode="auto">
        <a:xfrm>
          <a:off x="2733942" y="127585261"/>
          <a:ext cx="2513540" cy="64981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6735</xdr:colOff>
      <xdr:row>972</xdr:row>
      <xdr:rowOff>28575</xdr:rowOff>
    </xdr:from>
    <xdr:to>
      <xdr:col>18</xdr:col>
      <xdr:colOff>319470</xdr:colOff>
      <xdr:row>974</xdr:row>
      <xdr:rowOff>74085</xdr:rowOff>
    </xdr:to>
    <xdr:sp macro="" textlink="">
      <xdr:nvSpPr>
        <xdr:cNvPr id="727" name="Texto 39"/>
        <xdr:cNvSpPr txBox="1">
          <a:spLocks noChangeArrowheads="1"/>
        </xdr:cNvSpPr>
      </xdr:nvSpPr>
      <xdr:spPr bwMode="auto">
        <a:xfrm>
          <a:off x="9065010" y="12716827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495300</xdr:colOff>
      <xdr:row>972</xdr:row>
      <xdr:rowOff>26461</xdr:rowOff>
    </xdr:from>
    <xdr:to>
      <xdr:col>10</xdr:col>
      <xdr:colOff>448734</xdr:colOff>
      <xdr:row>974</xdr:row>
      <xdr:rowOff>74085</xdr:rowOff>
    </xdr:to>
    <xdr:sp macro="" textlink="">
      <xdr:nvSpPr>
        <xdr:cNvPr id="728" name="Texto 39"/>
        <xdr:cNvSpPr txBox="1">
          <a:spLocks noChangeArrowheads="1"/>
        </xdr:cNvSpPr>
      </xdr:nvSpPr>
      <xdr:spPr bwMode="auto">
        <a:xfrm>
          <a:off x="4752975" y="127166161"/>
          <a:ext cx="3001434"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809626</xdr:colOff>
      <xdr:row>974</xdr:row>
      <xdr:rowOff>66676</xdr:rowOff>
    </xdr:from>
    <xdr:to>
      <xdr:col>14</xdr:col>
      <xdr:colOff>115361</xdr:colOff>
      <xdr:row>977</xdr:row>
      <xdr:rowOff>171450</xdr:rowOff>
    </xdr:to>
    <xdr:sp macro="" textlink="" fLocksText="0">
      <xdr:nvSpPr>
        <xdr:cNvPr id="729" name="Text Box 14"/>
        <xdr:cNvSpPr txBox="1">
          <a:spLocks noChangeArrowheads="1"/>
        </xdr:cNvSpPr>
      </xdr:nvSpPr>
      <xdr:spPr bwMode="auto">
        <a:xfrm>
          <a:off x="7277101" y="127587376"/>
          <a:ext cx="1896535" cy="67627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xdr:col>
      <xdr:colOff>0</xdr:colOff>
      <xdr:row>803</xdr:row>
      <xdr:rowOff>24607</xdr:rowOff>
    </xdr:from>
    <xdr:to>
      <xdr:col>4</xdr:col>
      <xdr:colOff>324910</xdr:colOff>
      <xdr:row>806</xdr:row>
      <xdr:rowOff>0</xdr:rowOff>
    </xdr:to>
    <xdr:sp macro="" textlink="">
      <xdr:nvSpPr>
        <xdr:cNvPr id="730" name="Texto 62"/>
        <xdr:cNvSpPr txBox="1">
          <a:spLocks noChangeArrowheads="1"/>
        </xdr:cNvSpPr>
      </xdr:nvSpPr>
      <xdr:spPr bwMode="auto">
        <a:xfrm>
          <a:off x="295275" y="81596707"/>
          <a:ext cx="2820460" cy="5468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none" strike="noStrike">
              <a:solidFill>
                <a:srgbClr val="000000"/>
              </a:solidFill>
              <a:latin typeface="+mn-lt"/>
              <a:cs typeface="Times New Roman"/>
            </a:rPr>
            <a:t>__</a:t>
          </a:r>
          <a:r>
            <a:rPr lang="es-MX" sz="800" b="0" i="0" u="none" strike="noStrike">
              <a:solidFill>
                <a:srgbClr val="000000"/>
              </a:solidFill>
              <a:latin typeface="+mn-lt"/>
              <a:cs typeface="Times New Roman"/>
            </a:rPr>
            <a:t>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1524267</xdr:colOff>
      <xdr:row>807</xdr:row>
      <xdr:rowOff>0</xdr:rowOff>
    </xdr:from>
    <xdr:to>
      <xdr:col>7</xdr:col>
      <xdr:colOff>304007</xdr:colOff>
      <xdr:row>809</xdr:row>
      <xdr:rowOff>161925</xdr:rowOff>
    </xdr:to>
    <xdr:sp macro="" textlink="">
      <xdr:nvSpPr>
        <xdr:cNvPr id="731" name="Texto 63"/>
        <xdr:cNvSpPr txBox="1">
          <a:spLocks noChangeArrowheads="1"/>
        </xdr:cNvSpPr>
      </xdr:nvSpPr>
      <xdr:spPr bwMode="auto">
        <a:xfrm>
          <a:off x="2791092" y="82334100"/>
          <a:ext cx="2475440" cy="54292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63885</xdr:colOff>
      <xdr:row>803</xdr:row>
      <xdr:rowOff>0</xdr:rowOff>
    </xdr:from>
    <xdr:to>
      <xdr:col>18</xdr:col>
      <xdr:colOff>376620</xdr:colOff>
      <xdr:row>806</xdr:row>
      <xdr:rowOff>0</xdr:rowOff>
    </xdr:to>
    <xdr:sp macro="" textlink="">
      <xdr:nvSpPr>
        <xdr:cNvPr id="732" name="Texto 39"/>
        <xdr:cNvSpPr txBox="1">
          <a:spLocks noChangeArrowheads="1"/>
        </xdr:cNvSpPr>
      </xdr:nvSpPr>
      <xdr:spPr bwMode="auto">
        <a:xfrm>
          <a:off x="9122160" y="81572100"/>
          <a:ext cx="2036760" cy="5715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321734</xdr:colOff>
      <xdr:row>803</xdr:row>
      <xdr:rowOff>45511</xdr:rowOff>
    </xdr:from>
    <xdr:to>
      <xdr:col>10</xdr:col>
      <xdr:colOff>381001</xdr:colOff>
      <xdr:row>806</xdr:row>
      <xdr:rowOff>0</xdr:rowOff>
    </xdr:to>
    <xdr:sp macro="" textlink="">
      <xdr:nvSpPr>
        <xdr:cNvPr id="733" name="Texto 39"/>
        <xdr:cNvSpPr txBox="1">
          <a:spLocks noChangeArrowheads="1"/>
        </xdr:cNvSpPr>
      </xdr:nvSpPr>
      <xdr:spPr bwMode="auto">
        <a:xfrm>
          <a:off x="4579409" y="81617611"/>
          <a:ext cx="3107267" cy="525989"/>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696385</xdr:colOff>
      <xdr:row>805</xdr:row>
      <xdr:rowOff>123825</xdr:rowOff>
    </xdr:from>
    <xdr:to>
      <xdr:col>14</xdr:col>
      <xdr:colOff>10585</xdr:colOff>
      <xdr:row>809</xdr:row>
      <xdr:rowOff>171450</xdr:rowOff>
    </xdr:to>
    <xdr:sp macro="" textlink="" fLocksText="0">
      <xdr:nvSpPr>
        <xdr:cNvPr id="734" name="Text Box 14"/>
        <xdr:cNvSpPr txBox="1">
          <a:spLocks noChangeArrowheads="1"/>
        </xdr:cNvSpPr>
      </xdr:nvSpPr>
      <xdr:spPr bwMode="auto">
        <a:xfrm>
          <a:off x="7163860" y="82076925"/>
          <a:ext cx="1905000" cy="8096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17</xdr:col>
      <xdr:colOff>171450</xdr:colOff>
      <xdr:row>549</xdr:row>
      <xdr:rowOff>171450</xdr:rowOff>
    </xdr:from>
    <xdr:to>
      <xdr:col>18</xdr:col>
      <xdr:colOff>346982</xdr:colOff>
      <xdr:row>550</xdr:row>
      <xdr:rowOff>143067</xdr:rowOff>
    </xdr:to>
    <xdr:sp macro="" textlink="">
      <xdr:nvSpPr>
        <xdr:cNvPr id="735" name="Texto 12"/>
        <xdr:cNvSpPr txBox="1">
          <a:spLocks noChangeArrowheads="1"/>
        </xdr:cNvSpPr>
      </xdr:nvSpPr>
      <xdr:spPr bwMode="auto">
        <a:xfrm>
          <a:off x="10515600" y="8943975"/>
          <a:ext cx="6136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2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266700</xdr:colOff>
      <xdr:row>687</xdr:row>
      <xdr:rowOff>95250</xdr:rowOff>
    </xdr:from>
    <xdr:to>
      <xdr:col>16</xdr:col>
      <xdr:colOff>385082</xdr:colOff>
      <xdr:row>688</xdr:row>
      <xdr:rowOff>76200</xdr:rowOff>
    </xdr:to>
    <xdr:sp macro="" textlink="">
      <xdr:nvSpPr>
        <xdr:cNvPr id="736" name="Texto 12"/>
        <xdr:cNvSpPr txBox="1">
          <a:spLocks noChangeArrowheads="1"/>
        </xdr:cNvSpPr>
      </xdr:nvSpPr>
      <xdr:spPr bwMode="auto">
        <a:xfrm>
          <a:off x="9696450" y="46529625"/>
          <a:ext cx="613682" cy="1714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7 DE 19</a:t>
          </a:r>
        </a:p>
      </xdr:txBody>
    </xdr:sp>
    <xdr:clientData/>
  </xdr:twoCellAnchor>
  <xdr:twoCellAnchor>
    <xdr:from>
      <xdr:col>16</xdr:col>
      <xdr:colOff>104775</xdr:colOff>
      <xdr:row>548</xdr:row>
      <xdr:rowOff>161924</xdr:rowOff>
    </xdr:from>
    <xdr:to>
      <xdr:col>18</xdr:col>
      <xdr:colOff>457199</xdr:colOff>
      <xdr:row>549</xdr:row>
      <xdr:rowOff>104775</xdr:rowOff>
    </xdr:to>
    <xdr:sp macro="" textlink="">
      <xdr:nvSpPr>
        <xdr:cNvPr id="737" name="Texto 29"/>
        <xdr:cNvSpPr txBox="1">
          <a:spLocks noChangeArrowheads="1"/>
        </xdr:cNvSpPr>
      </xdr:nvSpPr>
      <xdr:spPr bwMode="auto">
        <a:xfrm>
          <a:off x="10029825" y="8743949"/>
          <a:ext cx="120967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14</xdr:col>
      <xdr:colOff>266700</xdr:colOff>
      <xdr:row>686</xdr:row>
      <xdr:rowOff>66675</xdr:rowOff>
    </xdr:from>
    <xdr:to>
      <xdr:col>17</xdr:col>
      <xdr:colOff>190499</xdr:colOff>
      <xdr:row>687</xdr:row>
      <xdr:rowOff>66675</xdr:rowOff>
    </xdr:to>
    <xdr:sp macro="" textlink="">
      <xdr:nvSpPr>
        <xdr:cNvPr id="738" name="Texto 29"/>
        <xdr:cNvSpPr txBox="1">
          <a:spLocks noChangeArrowheads="1"/>
        </xdr:cNvSpPr>
      </xdr:nvSpPr>
      <xdr:spPr bwMode="auto">
        <a:xfrm>
          <a:off x="9324975" y="46310550"/>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17</xdr:col>
      <xdr:colOff>233715</xdr:colOff>
      <xdr:row>789</xdr:row>
      <xdr:rowOff>77645</xdr:rowOff>
    </xdr:from>
    <xdr:to>
      <xdr:col>18</xdr:col>
      <xdr:colOff>409247</xdr:colOff>
      <xdr:row>790</xdr:row>
      <xdr:rowOff>39737</xdr:rowOff>
    </xdr:to>
    <xdr:sp macro="" textlink="">
      <xdr:nvSpPr>
        <xdr:cNvPr id="739" name="Texto 12"/>
        <xdr:cNvSpPr txBox="1">
          <a:spLocks noChangeArrowheads="1"/>
        </xdr:cNvSpPr>
      </xdr:nvSpPr>
      <xdr:spPr bwMode="auto">
        <a:xfrm>
          <a:off x="10577865" y="766586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11 DE 19</a:t>
          </a:r>
        </a:p>
      </xdr:txBody>
    </xdr:sp>
    <xdr:clientData/>
  </xdr:twoCellAnchor>
  <xdr:twoCellAnchor>
    <xdr:from>
      <xdr:col>16</xdr:col>
      <xdr:colOff>9525</xdr:colOff>
      <xdr:row>788</xdr:row>
      <xdr:rowOff>57150</xdr:rowOff>
    </xdr:from>
    <xdr:to>
      <xdr:col>18</xdr:col>
      <xdr:colOff>361949</xdr:colOff>
      <xdr:row>789</xdr:row>
      <xdr:rowOff>57150</xdr:rowOff>
    </xdr:to>
    <xdr:sp macro="" textlink="">
      <xdr:nvSpPr>
        <xdr:cNvPr id="740" name="Texto 29"/>
        <xdr:cNvSpPr txBox="1">
          <a:spLocks noChangeArrowheads="1"/>
        </xdr:cNvSpPr>
      </xdr:nvSpPr>
      <xdr:spPr bwMode="auto">
        <a:xfrm>
          <a:off x="9934575" y="76447650"/>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17</xdr:col>
      <xdr:colOff>233715</xdr:colOff>
      <xdr:row>958</xdr:row>
      <xdr:rowOff>107581</xdr:rowOff>
    </xdr:from>
    <xdr:to>
      <xdr:col>18</xdr:col>
      <xdr:colOff>409247</xdr:colOff>
      <xdr:row>959</xdr:row>
      <xdr:rowOff>114301</xdr:rowOff>
    </xdr:to>
    <xdr:sp macro="" textlink="">
      <xdr:nvSpPr>
        <xdr:cNvPr id="741" name="Texto 12"/>
        <xdr:cNvSpPr txBox="1">
          <a:spLocks noChangeArrowheads="1"/>
        </xdr:cNvSpPr>
      </xdr:nvSpPr>
      <xdr:spPr bwMode="auto">
        <a:xfrm>
          <a:off x="10577865" y="122189506"/>
          <a:ext cx="613682" cy="19722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17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190500</xdr:colOff>
      <xdr:row>957</xdr:row>
      <xdr:rowOff>47625</xdr:rowOff>
    </xdr:from>
    <xdr:to>
      <xdr:col>18</xdr:col>
      <xdr:colOff>457200</xdr:colOff>
      <xdr:row>958</xdr:row>
      <xdr:rowOff>76200</xdr:rowOff>
    </xdr:to>
    <xdr:sp macro="" textlink="">
      <xdr:nvSpPr>
        <xdr:cNvPr id="742" name="Texto 29"/>
        <xdr:cNvSpPr txBox="1">
          <a:spLocks noChangeArrowheads="1"/>
        </xdr:cNvSpPr>
      </xdr:nvSpPr>
      <xdr:spPr bwMode="auto">
        <a:xfrm>
          <a:off x="10115550" y="121939050"/>
          <a:ext cx="112395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editAs="oneCell">
    <xdr:from>
      <xdr:col>12</xdr:col>
      <xdr:colOff>9527</xdr:colOff>
      <xdr:row>516</xdr:row>
      <xdr:rowOff>38100</xdr:rowOff>
    </xdr:from>
    <xdr:to>
      <xdr:col>18</xdr:col>
      <xdr:colOff>514350</xdr:colOff>
      <xdr:row>520</xdr:row>
      <xdr:rowOff>47625</xdr:rowOff>
    </xdr:to>
    <xdr:pic>
      <xdr:nvPicPr>
        <xdr:cNvPr id="743" name="74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7" y="38100"/>
          <a:ext cx="3152773" cy="771525"/>
        </a:xfrm>
        <a:prstGeom prst="rect">
          <a:avLst/>
        </a:prstGeom>
        <a:noFill/>
      </xdr:spPr>
    </xdr:pic>
    <xdr:clientData/>
  </xdr:twoCellAnchor>
  <xdr:twoCellAnchor>
    <xdr:from>
      <xdr:col>1</xdr:col>
      <xdr:colOff>0</xdr:colOff>
      <xdr:row>533</xdr:row>
      <xdr:rowOff>57151</xdr:rowOff>
    </xdr:from>
    <xdr:to>
      <xdr:col>4</xdr:col>
      <xdr:colOff>267760</xdr:colOff>
      <xdr:row>535</xdr:row>
      <xdr:rowOff>114301</xdr:rowOff>
    </xdr:to>
    <xdr:sp macro="" textlink="">
      <xdr:nvSpPr>
        <xdr:cNvPr id="744" name="Texto 62"/>
        <xdr:cNvSpPr txBox="1">
          <a:spLocks noChangeArrowheads="1"/>
        </xdr:cNvSpPr>
      </xdr:nvSpPr>
      <xdr:spPr bwMode="auto">
        <a:xfrm>
          <a:off x="295275" y="5781676"/>
          <a:ext cx="2763310" cy="4381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990867</xdr:colOff>
      <xdr:row>538</xdr:row>
      <xdr:rowOff>125678</xdr:rowOff>
    </xdr:from>
    <xdr:to>
      <xdr:col>6</xdr:col>
      <xdr:colOff>646907</xdr:colOff>
      <xdr:row>541</xdr:row>
      <xdr:rowOff>161925</xdr:rowOff>
    </xdr:to>
    <xdr:sp macro="" textlink="">
      <xdr:nvSpPr>
        <xdr:cNvPr id="745" name="Texto 63"/>
        <xdr:cNvSpPr txBox="1">
          <a:spLocks noChangeArrowheads="1"/>
        </xdr:cNvSpPr>
      </xdr:nvSpPr>
      <xdr:spPr bwMode="auto">
        <a:xfrm>
          <a:off x="2305317" y="6802703"/>
          <a:ext cx="2599265" cy="60774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121035</xdr:colOff>
      <xdr:row>533</xdr:row>
      <xdr:rowOff>89692</xdr:rowOff>
    </xdr:from>
    <xdr:to>
      <xdr:col>18</xdr:col>
      <xdr:colOff>433770</xdr:colOff>
      <xdr:row>535</xdr:row>
      <xdr:rowOff>114300</xdr:rowOff>
    </xdr:to>
    <xdr:sp macro="" textlink="">
      <xdr:nvSpPr>
        <xdr:cNvPr id="746" name="Texto 39"/>
        <xdr:cNvSpPr txBox="1">
          <a:spLocks noChangeArrowheads="1"/>
        </xdr:cNvSpPr>
      </xdr:nvSpPr>
      <xdr:spPr bwMode="auto">
        <a:xfrm>
          <a:off x="9179310" y="5814217"/>
          <a:ext cx="2036760" cy="405608"/>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28575</xdr:colOff>
      <xdr:row>533</xdr:row>
      <xdr:rowOff>78055</xdr:rowOff>
    </xdr:from>
    <xdr:to>
      <xdr:col>10</xdr:col>
      <xdr:colOff>47625</xdr:colOff>
      <xdr:row>535</xdr:row>
      <xdr:rowOff>133351</xdr:rowOff>
    </xdr:to>
    <xdr:sp macro="" textlink="">
      <xdr:nvSpPr>
        <xdr:cNvPr id="747" name="Texto 39"/>
        <xdr:cNvSpPr txBox="1">
          <a:spLocks noChangeArrowheads="1"/>
        </xdr:cNvSpPr>
      </xdr:nvSpPr>
      <xdr:spPr bwMode="auto">
        <a:xfrm>
          <a:off x="4991100" y="5802580"/>
          <a:ext cx="2362200" cy="43629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115360</xdr:colOff>
      <xdr:row>539</xdr:row>
      <xdr:rowOff>87579</xdr:rowOff>
    </xdr:from>
    <xdr:to>
      <xdr:col>14</xdr:col>
      <xdr:colOff>210610</xdr:colOff>
      <xdr:row>542</xdr:row>
      <xdr:rowOff>0</xdr:rowOff>
    </xdr:to>
    <xdr:sp macro="" textlink="" fLocksText="0">
      <xdr:nvSpPr>
        <xdr:cNvPr id="748" name="Text Box 14"/>
        <xdr:cNvSpPr txBox="1">
          <a:spLocks noChangeArrowheads="1"/>
        </xdr:cNvSpPr>
      </xdr:nvSpPr>
      <xdr:spPr bwMode="auto">
        <a:xfrm>
          <a:off x="7421035" y="6955104"/>
          <a:ext cx="1847850" cy="48392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76201</xdr:colOff>
      <xdr:row>543</xdr:row>
      <xdr:rowOff>38100</xdr:rowOff>
    </xdr:from>
    <xdr:to>
      <xdr:col>12</xdr:col>
      <xdr:colOff>238125</xdr:colOff>
      <xdr:row>546</xdr:row>
      <xdr:rowOff>123825</xdr:rowOff>
    </xdr:to>
    <xdr:sp macro="" textlink="">
      <xdr:nvSpPr>
        <xdr:cNvPr id="749" name="Texto 27"/>
        <xdr:cNvSpPr txBox="1">
          <a:spLocks noChangeArrowheads="1"/>
        </xdr:cNvSpPr>
      </xdr:nvSpPr>
      <xdr:spPr bwMode="auto">
        <a:xfrm>
          <a:off x="76201" y="7667625"/>
          <a:ext cx="8296274"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114303</xdr:colOff>
      <xdr:row>543</xdr:row>
      <xdr:rowOff>19050</xdr:rowOff>
    </xdr:from>
    <xdr:to>
      <xdr:col>18</xdr:col>
      <xdr:colOff>514351</xdr:colOff>
      <xdr:row>547</xdr:row>
      <xdr:rowOff>28575</xdr:rowOff>
    </xdr:to>
    <xdr:pic>
      <xdr:nvPicPr>
        <xdr:cNvPr id="750" name="74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3" y="7648575"/>
          <a:ext cx="3047998" cy="771525"/>
        </a:xfrm>
        <a:prstGeom prst="rect">
          <a:avLst/>
        </a:prstGeom>
        <a:noFill/>
      </xdr:spPr>
    </xdr:pic>
    <xdr:clientData/>
  </xdr:twoCellAnchor>
  <xdr:twoCellAnchor editAs="oneCell">
    <xdr:from>
      <xdr:col>12</xdr:col>
      <xdr:colOff>85727</xdr:colOff>
      <xdr:row>656</xdr:row>
      <xdr:rowOff>28575</xdr:rowOff>
    </xdr:from>
    <xdr:to>
      <xdr:col>18</xdr:col>
      <xdr:colOff>504825</xdr:colOff>
      <xdr:row>660</xdr:row>
      <xdr:rowOff>38100</xdr:rowOff>
    </xdr:to>
    <xdr:pic>
      <xdr:nvPicPr>
        <xdr:cNvPr id="751" name="750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7" y="37852350"/>
          <a:ext cx="3067048" cy="771525"/>
        </a:xfrm>
        <a:prstGeom prst="rect">
          <a:avLst/>
        </a:prstGeom>
        <a:noFill/>
      </xdr:spPr>
    </xdr:pic>
    <xdr:clientData/>
  </xdr:twoCellAnchor>
  <xdr:twoCellAnchor>
    <xdr:from>
      <xdr:col>0</xdr:col>
      <xdr:colOff>57151</xdr:colOff>
      <xdr:row>681</xdr:row>
      <xdr:rowOff>28574</xdr:rowOff>
    </xdr:from>
    <xdr:to>
      <xdr:col>13</xdr:col>
      <xdr:colOff>57150</xdr:colOff>
      <xdr:row>684</xdr:row>
      <xdr:rowOff>133349</xdr:rowOff>
    </xdr:to>
    <xdr:sp macro="" textlink="">
      <xdr:nvSpPr>
        <xdr:cNvPr id="752" name="Texto 27"/>
        <xdr:cNvSpPr txBox="1">
          <a:spLocks noChangeArrowheads="1"/>
        </xdr:cNvSpPr>
      </xdr:nvSpPr>
      <xdr:spPr bwMode="auto">
        <a:xfrm>
          <a:off x="57151" y="45319949"/>
          <a:ext cx="8553449"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219076</xdr:colOff>
      <xdr:row>681</xdr:row>
      <xdr:rowOff>47625</xdr:rowOff>
    </xdr:from>
    <xdr:to>
      <xdr:col>18</xdr:col>
      <xdr:colOff>514349</xdr:colOff>
      <xdr:row>685</xdr:row>
      <xdr:rowOff>57150</xdr:rowOff>
    </xdr:to>
    <xdr:pic>
      <xdr:nvPicPr>
        <xdr:cNvPr id="753" name="75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6" y="45339000"/>
          <a:ext cx="2943223" cy="771525"/>
        </a:xfrm>
        <a:prstGeom prst="rect">
          <a:avLst/>
        </a:prstGeom>
        <a:noFill/>
      </xdr:spPr>
    </xdr:pic>
    <xdr:clientData/>
  </xdr:twoCellAnchor>
  <xdr:twoCellAnchor>
    <xdr:from>
      <xdr:col>1</xdr:col>
      <xdr:colOff>0</xdr:colOff>
      <xdr:row>673</xdr:row>
      <xdr:rowOff>0</xdr:rowOff>
    </xdr:from>
    <xdr:to>
      <xdr:col>4</xdr:col>
      <xdr:colOff>324910</xdr:colOff>
      <xdr:row>675</xdr:row>
      <xdr:rowOff>78053</xdr:rowOff>
    </xdr:to>
    <xdr:sp macro="" textlink="">
      <xdr:nvSpPr>
        <xdr:cNvPr id="754" name="Texto 62"/>
        <xdr:cNvSpPr txBox="1">
          <a:spLocks noChangeArrowheads="1"/>
        </xdr:cNvSpPr>
      </xdr:nvSpPr>
      <xdr:spPr bwMode="auto">
        <a:xfrm>
          <a:off x="295275" y="43767375"/>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676</xdr:row>
      <xdr:rowOff>68528</xdr:rowOff>
    </xdr:from>
    <xdr:to>
      <xdr:col>7</xdr:col>
      <xdr:colOff>237332</xdr:colOff>
      <xdr:row>680</xdr:row>
      <xdr:rowOff>123825</xdr:rowOff>
    </xdr:to>
    <xdr:sp macro="" textlink="">
      <xdr:nvSpPr>
        <xdr:cNvPr id="755" name="Texto 63"/>
        <xdr:cNvSpPr txBox="1">
          <a:spLocks noChangeArrowheads="1"/>
        </xdr:cNvSpPr>
      </xdr:nvSpPr>
      <xdr:spPr bwMode="auto">
        <a:xfrm>
          <a:off x="2829192" y="44407403"/>
          <a:ext cx="2370665" cy="81729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673</xdr:row>
      <xdr:rowOff>80168</xdr:rowOff>
    </xdr:from>
    <xdr:to>
      <xdr:col>18</xdr:col>
      <xdr:colOff>348045</xdr:colOff>
      <xdr:row>675</xdr:row>
      <xdr:rowOff>125678</xdr:rowOff>
    </xdr:to>
    <xdr:sp macro="" textlink="">
      <xdr:nvSpPr>
        <xdr:cNvPr id="756" name="Texto 39"/>
        <xdr:cNvSpPr txBox="1">
          <a:spLocks noChangeArrowheads="1"/>
        </xdr:cNvSpPr>
      </xdr:nvSpPr>
      <xdr:spPr bwMode="auto">
        <a:xfrm>
          <a:off x="9093585" y="43847543"/>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283633</xdr:colOff>
      <xdr:row>673</xdr:row>
      <xdr:rowOff>78054</xdr:rowOff>
    </xdr:from>
    <xdr:to>
      <xdr:col>11</xdr:col>
      <xdr:colOff>182034</xdr:colOff>
      <xdr:row>675</xdr:row>
      <xdr:rowOff>125678</xdr:rowOff>
    </xdr:to>
    <xdr:sp macro="" textlink="">
      <xdr:nvSpPr>
        <xdr:cNvPr id="757" name="Texto 39"/>
        <xdr:cNvSpPr txBox="1">
          <a:spLocks noChangeArrowheads="1"/>
        </xdr:cNvSpPr>
      </xdr:nvSpPr>
      <xdr:spPr bwMode="auto">
        <a:xfrm>
          <a:off x="4541308" y="43845429"/>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676</xdr:row>
      <xdr:rowOff>182828</xdr:rowOff>
    </xdr:from>
    <xdr:to>
      <xdr:col>14</xdr:col>
      <xdr:colOff>239185</xdr:colOff>
      <xdr:row>681</xdr:row>
      <xdr:rowOff>0</xdr:rowOff>
    </xdr:to>
    <xdr:sp macro="" textlink="" fLocksText="0">
      <xdr:nvSpPr>
        <xdr:cNvPr id="758" name="Text Box 14"/>
        <xdr:cNvSpPr txBox="1">
          <a:spLocks noChangeArrowheads="1"/>
        </xdr:cNvSpPr>
      </xdr:nvSpPr>
      <xdr:spPr bwMode="auto">
        <a:xfrm>
          <a:off x="7449610" y="44521703"/>
          <a:ext cx="1847850" cy="7696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editAs="oneCell">
    <xdr:from>
      <xdr:col>12</xdr:col>
      <xdr:colOff>114301</xdr:colOff>
      <xdr:row>783</xdr:row>
      <xdr:rowOff>47625</xdr:rowOff>
    </xdr:from>
    <xdr:to>
      <xdr:col>18</xdr:col>
      <xdr:colOff>504825</xdr:colOff>
      <xdr:row>787</xdr:row>
      <xdr:rowOff>57150</xdr:rowOff>
    </xdr:to>
    <xdr:pic>
      <xdr:nvPicPr>
        <xdr:cNvPr id="759" name="75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1" y="75485625"/>
          <a:ext cx="3038474" cy="771525"/>
        </a:xfrm>
        <a:prstGeom prst="rect">
          <a:avLst/>
        </a:prstGeom>
        <a:noFill/>
      </xdr:spPr>
    </xdr:pic>
    <xdr:clientData/>
  </xdr:twoCellAnchor>
  <xdr:twoCellAnchor>
    <xdr:from>
      <xdr:col>0</xdr:col>
      <xdr:colOff>47625</xdr:colOff>
      <xdr:row>783</xdr:row>
      <xdr:rowOff>28575</xdr:rowOff>
    </xdr:from>
    <xdr:to>
      <xdr:col>13</xdr:col>
      <xdr:colOff>47624</xdr:colOff>
      <xdr:row>787</xdr:row>
      <xdr:rowOff>9526</xdr:rowOff>
    </xdr:to>
    <xdr:sp macro="" textlink="">
      <xdr:nvSpPr>
        <xdr:cNvPr id="760" name="Texto 27"/>
        <xdr:cNvSpPr txBox="1">
          <a:spLocks noChangeArrowheads="1"/>
        </xdr:cNvSpPr>
      </xdr:nvSpPr>
      <xdr:spPr bwMode="auto">
        <a:xfrm>
          <a:off x="47625" y="75466575"/>
          <a:ext cx="8553449"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0</xdr:col>
      <xdr:colOff>47626</xdr:colOff>
      <xdr:row>841</xdr:row>
      <xdr:rowOff>28575</xdr:rowOff>
    </xdr:from>
    <xdr:to>
      <xdr:col>12</xdr:col>
      <xdr:colOff>0</xdr:colOff>
      <xdr:row>845</xdr:row>
      <xdr:rowOff>9526</xdr:rowOff>
    </xdr:to>
    <xdr:sp macro="" textlink="">
      <xdr:nvSpPr>
        <xdr:cNvPr id="761" name="Texto 27"/>
        <xdr:cNvSpPr txBox="1">
          <a:spLocks noChangeArrowheads="1"/>
        </xdr:cNvSpPr>
      </xdr:nvSpPr>
      <xdr:spPr bwMode="auto">
        <a:xfrm>
          <a:off x="47626" y="90535125"/>
          <a:ext cx="8086724"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276226</xdr:colOff>
      <xdr:row>841</xdr:row>
      <xdr:rowOff>47625</xdr:rowOff>
    </xdr:from>
    <xdr:to>
      <xdr:col>18</xdr:col>
      <xdr:colOff>504825</xdr:colOff>
      <xdr:row>845</xdr:row>
      <xdr:rowOff>57150</xdr:rowOff>
    </xdr:to>
    <xdr:pic>
      <xdr:nvPicPr>
        <xdr:cNvPr id="762" name="76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5776" y="90554175"/>
          <a:ext cx="3181349" cy="771525"/>
        </a:xfrm>
        <a:prstGeom prst="rect">
          <a:avLst/>
        </a:prstGeom>
        <a:noFill/>
      </xdr:spPr>
    </xdr:pic>
    <xdr:clientData/>
  </xdr:twoCellAnchor>
  <xdr:twoCellAnchor>
    <xdr:from>
      <xdr:col>1</xdr:col>
      <xdr:colOff>9526</xdr:colOff>
      <xdr:row>900</xdr:row>
      <xdr:rowOff>66675</xdr:rowOff>
    </xdr:from>
    <xdr:to>
      <xdr:col>12</xdr:col>
      <xdr:colOff>95251</xdr:colOff>
      <xdr:row>903</xdr:row>
      <xdr:rowOff>133350</xdr:rowOff>
    </xdr:to>
    <xdr:sp macro="" textlink="">
      <xdr:nvSpPr>
        <xdr:cNvPr id="763" name="Texto 27"/>
        <xdr:cNvSpPr txBox="1">
          <a:spLocks noChangeArrowheads="1"/>
        </xdr:cNvSpPr>
      </xdr:nvSpPr>
      <xdr:spPr bwMode="auto">
        <a:xfrm>
          <a:off x="304801" y="105679875"/>
          <a:ext cx="792480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247651</xdr:colOff>
      <xdr:row>900</xdr:row>
      <xdr:rowOff>38101</xdr:rowOff>
    </xdr:from>
    <xdr:to>
      <xdr:col>18</xdr:col>
      <xdr:colOff>476251</xdr:colOff>
      <xdr:row>903</xdr:row>
      <xdr:rowOff>123825</xdr:rowOff>
    </xdr:to>
    <xdr:pic>
      <xdr:nvPicPr>
        <xdr:cNvPr id="764" name="76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1" y="105651301"/>
          <a:ext cx="3181350" cy="657224"/>
        </a:xfrm>
        <a:prstGeom prst="rect">
          <a:avLst/>
        </a:prstGeom>
        <a:noFill/>
      </xdr:spPr>
    </xdr:pic>
    <xdr:clientData/>
  </xdr:twoCellAnchor>
  <xdr:twoCellAnchor>
    <xdr:from>
      <xdr:col>0</xdr:col>
      <xdr:colOff>28575</xdr:colOff>
      <xdr:row>941</xdr:row>
      <xdr:rowOff>85725</xdr:rowOff>
    </xdr:from>
    <xdr:to>
      <xdr:col>3</xdr:col>
      <xdr:colOff>1466850</xdr:colOff>
      <xdr:row>943</xdr:row>
      <xdr:rowOff>163778</xdr:rowOff>
    </xdr:to>
    <xdr:sp macro="" textlink="">
      <xdr:nvSpPr>
        <xdr:cNvPr id="765" name="Texto 62"/>
        <xdr:cNvSpPr txBox="1">
          <a:spLocks noChangeArrowheads="1"/>
        </xdr:cNvSpPr>
      </xdr:nvSpPr>
      <xdr:spPr bwMode="auto">
        <a:xfrm>
          <a:off x="28575" y="118929150"/>
          <a:ext cx="2752725"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1095375</xdr:colOff>
      <xdr:row>947</xdr:row>
      <xdr:rowOff>95250</xdr:rowOff>
    </xdr:from>
    <xdr:to>
      <xdr:col>6</xdr:col>
      <xdr:colOff>580232</xdr:colOff>
      <xdr:row>950</xdr:row>
      <xdr:rowOff>95250</xdr:rowOff>
    </xdr:to>
    <xdr:sp macro="" textlink="">
      <xdr:nvSpPr>
        <xdr:cNvPr id="766" name="Texto 63"/>
        <xdr:cNvSpPr txBox="1">
          <a:spLocks noChangeArrowheads="1"/>
        </xdr:cNvSpPr>
      </xdr:nvSpPr>
      <xdr:spPr bwMode="auto">
        <a:xfrm>
          <a:off x="2409825" y="120081675"/>
          <a:ext cx="2428082" cy="5715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13</xdr:col>
      <xdr:colOff>323850</xdr:colOff>
      <xdr:row>941</xdr:row>
      <xdr:rowOff>108743</xdr:rowOff>
    </xdr:from>
    <xdr:to>
      <xdr:col>18</xdr:col>
      <xdr:colOff>419100</xdr:colOff>
      <xdr:row>943</xdr:row>
      <xdr:rowOff>154253</xdr:rowOff>
    </xdr:to>
    <xdr:sp macro="" textlink="">
      <xdr:nvSpPr>
        <xdr:cNvPr id="767" name="Texto 39"/>
        <xdr:cNvSpPr txBox="1">
          <a:spLocks noChangeArrowheads="1"/>
        </xdr:cNvSpPr>
      </xdr:nvSpPr>
      <xdr:spPr bwMode="auto">
        <a:xfrm>
          <a:off x="8877300" y="118952168"/>
          <a:ext cx="232410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457200</xdr:colOff>
      <xdr:row>941</xdr:row>
      <xdr:rowOff>163779</xdr:rowOff>
    </xdr:from>
    <xdr:to>
      <xdr:col>10</xdr:col>
      <xdr:colOff>39158</xdr:colOff>
      <xdr:row>944</xdr:row>
      <xdr:rowOff>20903</xdr:rowOff>
    </xdr:to>
    <xdr:sp macro="" textlink="">
      <xdr:nvSpPr>
        <xdr:cNvPr id="768" name="Texto 39"/>
        <xdr:cNvSpPr txBox="1">
          <a:spLocks noChangeArrowheads="1"/>
        </xdr:cNvSpPr>
      </xdr:nvSpPr>
      <xdr:spPr bwMode="auto">
        <a:xfrm>
          <a:off x="4714875" y="119007204"/>
          <a:ext cx="2629958"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10585</xdr:colOff>
      <xdr:row>946</xdr:row>
      <xdr:rowOff>171451</xdr:rowOff>
    </xdr:from>
    <xdr:to>
      <xdr:col>14</xdr:col>
      <xdr:colOff>105835</xdr:colOff>
      <xdr:row>950</xdr:row>
      <xdr:rowOff>57150</xdr:rowOff>
    </xdr:to>
    <xdr:sp macro="" textlink="" fLocksText="0">
      <xdr:nvSpPr>
        <xdr:cNvPr id="769" name="Text Box 14"/>
        <xdr:cNvSpPr txBox="1">
          <a:spLocks noChangeArrowheads="1"/>
        </xdr:cNvSpPr>
      </xdr:nvSpPr>
      <xdr:spPr bwMode="auto">
        <a:xfrm>
          <a:off x="7316260" y="119967376"/>
          <a:ext cx="1847850" cy="647699"/>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19051</xdr:colOff>
      <xdr:row>951</xdr:row>
      <xdr:rowOff>104775</xdr:rowOff>
    </xdr:from>
    <xdr:to>
      <xdr:col>12</xdr:col>
      <xdr:colOff>28576</xdr:colOff>
      <xdr:row>955</xdr:row>
      <xdr:rowOff>85726</xdr:rowOff>
    </xdr:to>
    <xdr:sp macro="" textlink="">
      <xdr:nvSpPr>
        <xdr:cNvPr id="770" name="Texto 27"/>
        <xdr:cNvSpPr txBox="1">
          <a:spLocks noChangeArrowheads="1"/>
        </xdr:cNvSpPr>
      </xdr:nvSpPr>
      <xdr:spPr bwMode="auto">
        <a:xfrm>
          <a:off x="314326" y="120853200"/>
          <a:ext cx="7848600"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200026</xdr:colOff>
      <xdr:row>951</xdr:row>
      <xdr:rowOff>95250</xdr:rowOff>
    </xdr:from>
    <xdr:to>
      <xdr:col>18</xdr:col>
      <xdr:colOff>495300</xdr:colOff>
      <xdr:row>955</xdr:row>
      <xdr:rowOff>104775</xdr:rowOff>
    </xdr:to>
    <xdr:pic>
      <xdr:nvPicPr>
        <xdr:cNvPr id="771" name="770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9576" y="120843675"/>
          <a:ext cx="3248024" cy="771525"/>
        </a:xfrm>
        <a:prstGeom prst="rect">
          <a:avLst/>
        </a:prstGeom>
        <a:noFill/>
      </xdr:spPr>
    </xdr:pic>
    <xdr:clientData/>
  </xdr:twoCellAnchor>
  <xdr:twoCellAnchor>
    <xdr:from>
      <xdr:col>1</xdr:col>
      <xdr:colOff>19051</xdr:colOff>
      <xdr:row>978</xdr:row>
      <xdr:rowOff>28575</xdr:rowOff>
    </xdr:from>
    <xdr:to>
      <xdr:col>11</xdr:col>
      <xdr:colOff>247651</xdr:colOff>
      <xdr:row>981</xdr:row>
      <xdr:rowOff>180975</xdr:rowOff>
    </xdr:to>
    <xdr:sp macro="" textlink="">
      <xdr:nvSpPr>
        <xdr:cNvPr id="772" name="Texto 27"/>
        <xdr:cNvSpPr txBox="1">
          <a:spLocks noChangeArrowheads="1"/>
        </xdr:cNvSpPr>
      </xdr:nvSpPr>
      <xdr:spPr bwMode="auto">
        <a:xfrm>
          <a:off x="314326" y="128311275"/>
          <a:ext cx="7762875" cy="72390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133351</xdr:colOff>
      <xdr:row>978</xdr:row>
      <xdr:rowOff>85725</xdr:rowOff>
    </xdr:from>
    <xdr:to>
      <xdr:col>18</xdr:col>
      <xdr:colOff>495301</xdr:colOff>
      <xdr:row>982</xdr:row>
      <xdr:rowOff>28575</xdr:rowOff>
    </xdr:to>
    <xdr:pic>
      <xdr:nvPicPr>
        <xdr:cNvPr id="773" name="77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1" y="128368425"/>
          <a:ext cx="3314700" cy="695325"/>
        </a:xfrm>
        <a:prstGeom prst="rect">
          <a:avLst/>
        </a:prstGeom>
        <a:noFill/>
      </xdr:spPr>
    </xdr:pic>
    <xdr:clientData/>
  </xdr:twoCellAnchor>
  <xdr:twoCellAnchor>
    <xdr:from>
      <xdr:col>1</xdr:col>
      <xdr:colOff>19051</xdr:colOff>
      <xdr:row>1003</xdr:row>
      <xdr:rowOff>38100</xdr:rowOff>
    </xdr:from>
    <xdr:to>
      <xdr:col>11</xdr:col>
      <xdr:colOff>361951</xdr:colOff>
      <xdr:row>1007</xdr:row>
      <xdr:rowOff>19051</xdr:rowOff>
    </xdr:to>
    <xdr:sp macro="" textlink="">
      <xdr:nvSpPr>
        <xdr:cNvPr id="774" name="Texto 27"/>
        <xdr:cNvSpPr txBox="1">
          <a:spLocks noChangeArrowheads="1"/>
        </xdr:cNvSpPr>
      </xdr:nvSpPr>
      <xdr:spPr bwMode="auto">
        <a:xfrm>
          <a:off x="314326" y="135969375"/>
          <a:ext cx="7820025"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3</xdr:colOff>
      <xdr:row>1003</xdr:row>
      <xdr:rowOff>47625</xdr:rowOff>
    </xdr:from>
    <xdr:to>
      <xdr:col>18</xdr:col>
      <xdr:colOff>495300</xdr:colOff>
      <xdr:row>1007</xdr:row>
      <xdr:rowOff>57150</xdr:rowOff>
    </xdr:to>
    <xdr:pic>
      <xdr:nvPicPr>
        <xdr:cNvPr id="775" name="77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3" y="135978900"/>
          <a:ext cx="3143247" cy="771525"/>
        </a:xfrm>
        <a:prstGeom prst="rect">
          <a:avLst/>
        </a:prstGeom>
        <a:noFill/>
      </xdr:spPr>
    </xdr:pic>
    <xdr:clientData/>
  </xdr:twoCellAnchor>
  <xdr:twoCellAnchor>
    <xdr:from>
      <xdr:col>1</xdr:col>
      <xdr:colOff>76200</xdr:colOff>
      <xdr:row>831</xdr:row>
      <xdr:rowOff>24607</xdr:rowOff>
    </xdr:from>
    <xdr:to>
      <xdr:col>4</xdr:col>
      <xdr:colOff>401110</xdr:colOff>
      <xdr:row>835</xdr:row>
      <xdr:rowOff>0</xdr:rowOff>
    </xdr:to>
    <xdr:sp macro="" textlink="">
      <xdr:nvSpPr>
        <xdr:cNvPr id="776" name="Texto 62"/>
        <xdr:cNvSpPr txBox="1">
          <a:spLocks noChangeArrowheads="1"/>
        </xdr:cNvSpPr>
      </xdr:nvSpPr>
      <xdr:spPr bwMode="auto">
        <a:xfrm>
          <a:off x="371475" y="88626157"/>
          <a:ext cx="2820460" cy="7373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76467</xdr:colOff>
      <xdr:row>836</xdr:row>
      <xdr:rowOff>150286</xdr:rowOff>
    </xdr:from>
    <xdr:to>
      <xdr:col>7</xdr:col>
      <xdr:colOff>418307</xdr:colOff>
      <xdr:row>840</xdr:row>
      <xdr:rowOff>133349</xdr:rowOff>
    </xdr:to>
    <xdr:sp macro="" textlink="">
      <xdr:nvSpPr>
        <xdr:cNvPr id="777" name="Texto 63"/>
        <xdr:cNvSpPr txBox="1">
          <a:spLocks noChangeArrowheads="1"/>
        </xdr:cNvSpPr>
      </xdr:nvSpPr>
      <xdr:spPr bwMode="auto">
        <a:xfrm>
          <a:off x="2867292" y="89704336"/>
          <a:ext cx="2513540" cy="74506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44835</xdr:colOff>
      <xdr:row>831</xdr:row>
      <xdr:rowOff>76200</xdr:rowOff>
    </xdr:from>
    <xdr:to>
      <xdr:col>18</xdr:col>
      <xdr:colOff>357570</xdr:colOff>
      <xdr:row>835</xdr:row>
      <xdr:rowOff>76200</xdr:rowOff>
    </xdr:to>
    <xdr:sp macro="" textlink="">
      <xdr:nvSpPr>
        <xdr:cNvPr id="778" name="Texto 39"/>
        <xdr:cNvSpPr txBox="1">
          <a:spLocks noChangeArrowheads="1"/>
        </xdr:cNvSpPr>
      </xdr:nvSpPr>
      <xdr:spPr bwMode="auto">
        <a:xfrm>
          <a:off x="9103110" y="88677750"/>
          <a:ext cx="2036760" cy="7620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321734</xdr:colOff>
      <xdr:row>831</xdr:row>
      <xdr:rowOff>45511</xdr:rowOff>
    </xdr:from>
    <xdr:to>
      <xdr:col>10</xdr:col>
      <xdr:colOff>381001</xdr:colOff>
      <xdr:row>834</xdr:row>
      <xdr:rowOff>66675</xdr:rowOff>
    </xdr:to>
    <xdr:sp macro="" textlink="">
      <xdr:nvSpPr>
        <xdr:cNvPr id="779" name="Texto 39"/>
        <xdr:cNvSpPr txBox="1">
          <a:spLocks noChangeArrowheads="1"/>
        </xdr:cNvSpPr>
      </xdr:nvSpPr>
      <xdr:spPr bwMode="auto">
        <a:xfrm>
          <a:off x="4579409" y="88647061"/>
          <a:ext cx="3107267" cy="5926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734485</xdr:colOff>
      <xdr:row>836</xdr:row>
      <xdr:rowOff>142876</xdr:rowOff>
    </xdr:from>
    <xdr:to>
      <xdr:col>14</xdr:col>
      <xdr:colOff>48685</xdr:colOff>
      <xdr:row>840</xdr:row>
      <xdr:rowOff>28575</xdr:rowOff>
    </xdr:to>
    <xdr:sp macro="" textlink="" fLocksText="0">
      <xdr:nvSpPr>
        <xdr:cNvPr id="780" name="Text Box 14"/>
        <xdr:cNvSpPr txBox="1">
          <a:spLocks noChangeArrowheads="1"/>
        </xdr:cNvSpPr>
      </xdr:nvSpPr>
      <xdr:spPr bwMode="auto">
        <a:xfrm>
          <a:off x="7201960" y="89696926"/>
          <a:ext cx="1905000" cy="647699"/>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17</xdr:col>
      <xdr:colOff>233715</xdr:colOff>
      <xdr:row>817</xdr:row>
      <xdr:rowOff>77645</xdr:rowOff>
    </xdr:from>
    <xdr:to>
      <xdr:col>18</xdr:col>
      <xdr:colOff>409247</xdr:colOff>
      <xdr:row>818</xdr:row>
      <xdr:rowOff>39737</xdr:rowOff>
    </xdr:to>
    <xdr:sp macro="" textlink="">
      <xdr:nvSpPr>
        <xdr:cNvPr id="781" name="Texto 12"/>
        <xdr:cNvSpPr txBox="1">
          <a:spLocks noChangeArrowheads="1"/>
        </xdr:cNvSpPr>
      </xdr:nvSpPr>
      <xdr:spPr bwMode="auto">
        <a:xfrm>
          <a:off x="10577865" y="843167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12 DE 19</a:t>
          </a:r>
        </a:p>
      </xdr:txBody>
    </xdr:sp>
    <xdr:clientData/>
  </xdr:twoCellAnchor>
  <xdr:twoCellAnchor>
    <xdr:from>
      <xdr:col>16</xdr:col>
      <xdr:colOff>9525</xdr:colOff>
      <xdr:row>816</xdr:row>
      <xdr:rowOff>57150</xdr:rowOff>
    </xdr:from>
    <xdr:to>
      <xdr:col>18</xdr:col>
      <xdr:colOff>361949</xdr:colOff>
      <xdr:row>817</xdr:row>
      <xdr:rowOff>57150</xdr:rowOff>
    </xdr:to>
    <xdr:sp macro="" textlink="">
      <xdr:nvSpPr>
        <xdr:cNvPr id="782" name="Texto 29"/>
        <xdr:cNvSpPr txBox="1">
          <a:spLocks noChangeArrowheads="1"/>
        </xdr:cNvSpPr>
      </xdr:nvSpPr>
      <xdr:spPr bwMode="auto">
        <a:xfrm>
          <a:off x="9934575" y="84105750"/>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0</xdr:col>
      <xdr:colOff>57150</xdr:colOff>
      <xdr:row>810</xdr:row>
      <xdr:rowOff>104775</xdr:rowOff>
    </xdr:from>
    <xdr:to>
      <xdr:col>12</xdr:col>
      <xdr:colOff>19050</xdr:colOff>
      <xdr:row>814</xdr:row>
      <xdr:rowOff>114300</xdr:rowOff>
    </xdr:to>
    <xdr:sp macro="" textlink="">
      <xdr:nvSpPr>
        <xdr:cNvPr id="783" name="Texto 27"/>
        <xdr:cNvSpPr txBox="1">
          <a:spLocks noChangeArrowheads="1"/>
        </xdr:cNvSpPr>
      </xdr:nvSpPr>
      <xdr:spPr bwMode="auto">
        <a:xfrm>
          <a:off x="57150" y="83010375"/>
          <a:ext cx="8096250" cy="7715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0</xdr:colOff>
      <xdr:row>810</xdr:row>
      <xdr:rowOff>123826</xdr:rowOff>
    </xdr:from>
    <xdr:to>
      <xdr:col>18</xdr:col>
      <xdr:colOff>495300</xdr:colOff>
      <xdr:row>814</xdr:row>
      <xdr:rowOff>133351</xdr:rowOff>
    </xdr:to>
    <xdr:pic>
      <xdr:nvPicPr>
        <xdr:cNvPr id="784" name="78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0" y="83029426"/>
          <a:ext cx="3143250" cy="771525"/>
        </a:xfrm>
        <a:prstGeom prst="rect">
          <a:avLst/>
        </a:prstGeom>
        <a:noFill/>
      </xdr:spPr>
    </xdr:pic>
    <xdr:clientData/>
  </xdr:twoCellAnchor>
  <xdr:twoCellAnchor>
    <xdr:from>
      <xdr:col>16</xdr:col>
      <xdr:colOff>257175</xdr:colOff>
      <xdr:row>579</xdr:row>
      <xdr:rowOff>76200</xdr:rowOff>
    </xdr:from>
    <xdr:to>
      <xdr:col>18</xdr:col>
      <xdr:colOff>127907</xdr:colOff>
      <xdr:row>580</xdr:row>
      <xdr:rowOff>47817</xdr:rowOff>
    </xdr:to>
    <xdr:sp macro="" textlink="">
      <xdr:nvSpPr>
        <xdr:cNvPr id="785" name="Texto 12"/>
        <xdr:cNvSpPr txBox="1">
          <a:spLocks noChangeArrowheads="1"/>
        </xdr:cNvSpPr>
      </xdr:nvSpPr>
      <xdr:spPr bwMode="auto">
        <a:xfrm>
          <a:off x="10182225" y="16602075"/>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3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171450</xdr:colOff>
      <xdr:row>578</xdr:row>
      <xdr:rowOff>76199</xdr:rowOff>
    </xdr:from>
    <xdr:to>
      <xdr:col>18</xdr:col>
      <xdr:colOff>161924</xdr:colOff>
      <xdr:row>579</xdr:row>
      <xdr:rowOff>19050</xdr:rowOff>
    </xdr:to>
    <xdr:sp macro="" textlink="">
      <xdr:nvSpPr>
        <xdr:cNvPr id="786" name="Texto 29"/>
        <xdr:cNvSpPr txBox="1">
          <a:spLocks noChangeArrowheads="1"/>
        </xdr:cNvSpPr>
      </xdr:nvSpPr>
      <xdr:spPr bwMode="auto">
        <a:xfrm>
          <a:off x="9601200" y="16411574"/>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0</xdr:col>
      <xdr:colOff>76200</xdr:colOff>
      <xdr:row>572</xdr:row>
      <xdr:rowOff>66675</xdr:rowOff>
    </xdr:from>
    <xdr:to>
      <xdr:col>12</xdr:col>
      <xdr:colOff>104775</xdr:colOff>
      <xdr:row>575</xdr:row>
      <xdr:rowOff>152400</xdr:rowOff>
    </xdr:to>
    <xdr:sp macro="" textlink="">
      <xdr:nvSpPr>
        <xdr:cNvPr id="787" name="Texto 27"/>
        <xdr:cNvSpPr txBox="1">
          <a:spLocks noChangeArrowheads="1"/>
        </xdr:cNvSpPr>
      </xdr:nvSpPr>
      <xdr:spPr bwMode="auto">
        <a:xfrm>
          <a:off x="76200" y="15259050"/>
          <a:ext cx="8162925"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19054</xdr:colOff>
      <xdr:row>572</xdr:row>
      <xdr:rowOff>57150</xdr:rowOff>
    </xdr:from>
    <xdr:to>
      <xdr:col>18</xdr:col>
      <xdr:colOff>514350</xdr:colOff>
      <xdr:row>576</xdr:row>
      <xdr:rowOff>66675</xdr:rowOff>
    </xdr:to>
    <xdr:pic>
      <xdr:nvPicPr>
        <xdr:cNvPr id="788" name="787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4" y="15249525"/>
          <a:ext cx="3143246" cy="771525"/>
        </a:xfrm>
        <a:prstGeom prst="rect">
          <a:avLst/>
        </a:prstGeom>
        <a:noFill/>
      </xdr:spPr>
    </xdr:pic>
    <xdr:clientData/>
  </xdr:twoCellAnchor>
  <xdr:twoCellAnchor>
    <xdr:from>
      <xdr:col>1</xdr:col>
      <xdr:colOff>0</xdr:colOff>
      <xdr:row>562</xdr:row>
      <xdr:rowOff>24608</xdr:rowOff>
    </xdr:from>
    <xdr:to>
      <xdr:col>4</xdr:col>
      <xdr:colOff>267760</xdr:colOff>
      <xdr:row>566</xdr:row>
      <xdr:rowOff>56276</xdr:rowOff>
    </xdr:to>
    <xdr:sp macro="" textlink="">
      <xdr:nvSpPr>
        <xdr:cNvPr id="789" name="Texto 62"/>
        <xdr:cNvSpPr txBox="1">
          <a:spLocks noChangeArrowheads="1"/>
        </xdr:cNvSpPr>
      </xdr:nvSpPr>
      <xdr:spPr bwMode="auto">
        <a:xfrm>
          <a:off x="295275" y="13311983"/>
          <a:ext cx="2763310" cy="79366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990867</xdr:colOff>
      <xdr:row>566</xdr:row>
      <xdr:rowOff>74086</xdr:rowOff>
    </xdr:from>
    <xdr:to>
      <xdr:col>6</xdr:col>
      <xdr:colOff>646907</xdr:colOff>
      <xdr:row>569</xdr:row>
      <xdr:rowOff>43658</xdr:rowOff>
    </xdr:to>
    <xdr:sp macro="" textlink="">
      <xdr:nvSpPr>
        <xdr:cNvPr id="790" name="Texto 63"/>
        <xdr:cNvSpPr txBox="1">
          <a:spLocks noChangeArrowheads="1"/>
        </xdr:cNvSpPr>
      </xdr:nvSpPr>
      <xdr:spPr bwMode="auto">
        <a:xfrm>
          <a:off x="2305317" y="14123461"/>
          <a:ext cx="2599265" cy="54107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140085</xdr:colOff>
      <xdr:row>562</xdr:row>
      <xdr:rowOff>0</xdr:rowOff>
    </xdr:from>
    <xdr:to>
      <xdr:col>18</xdr:col>
      <xdr:colOff>452820</xdr:colOff>
      <xdr:row>564</xdr:row>
      <xdr:rowOff>178734</xdr:rowOff>
    </xdr:to>
    <xdr:sp macro="" textlink="">
      <xdr:nvSpPr>
        <xdr:cNvPr id="791" name="Texto 39"/>
        <xdr:cNvSpPr txBox="1">
          <a:spLocks noChangeArrowheads="1"/>
        </xdr:cNvSpPr>
      </xdr:nvSpPr>
      <xdr:spPr bwMode="auto">
        <a:xfrm>
          <a:off x="9198360" y="13287375"/>
          <a:ext cx="2036760" cy="55973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28575</xdr:colOff>
      <xdr:row>562</xdr:row>
      <xdr:rowOff>45513</xdr:rowOff>
    </xdr:from>
    <xdr:to>
      <xdr:col>10</xdr:col>
      <xdr:colOff>47625</xdr:colOff>
      <xdr:row>564</xdr:row>
      <xdr:rowOff>100809</xdr:rowOff>
    </xdr:to>
    <xdr:sp macro="" textlink="">
      <xdr:nvSpPr>
        <xdr:cNvPr id="792" name="Texto 39"/>
        <xdr:cNvSpPr txBox="1">
          <a:spLocks noChangeArrowheads="1"/>
        </xdr:cNvSpPr>
      </xdr:nvSpPr>
      <xdr:spPr bwMode="auto">
        <a:xfrm>
          <a:off x="4991100" y="13332888"/>
          <a:ext cx="2362200" cy="43629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115360</xdr:colOff>
      <xdr:row>566</xdr:row>
      <xdr:rowOff>159812</xdr:rowOff>
    </xdr:from>
    <xdr:to>
      <xdr:col>14</xdr:col>
      <xdr:colOff>210610</xdr:colOff>
      <xdr:row>569</xdr:row>
      <xdr:rowOff>72233</xdr:rowOff>
    </xdr:to>
    <xdr:sp macro="" textlink="" fLocksText="0">
      <xdr:nvSpPr>
        <xdr:cNvPr id="793" name="Text Box 14"/>
        <xdr:cNvSpPr txBox="1">
          <a:spLocks noChangeArrowheads="1"/>
        </xdr:cNvSpPr>
      </xdr:nvSpPr>
      <xdr:spPr bwMode="auto">
        <a:xfrm>
          <a:off x="7421035" y="14209187"/>
          <a:ext cx="1847850" cy="48392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16</xdr:col>
      <xdr:colOff>266700</xdr:colOff>
      <xdr:row>711</xdr:row>
      <xdr:rowOff>95250</xdr:rowOff>
    </xdr:from>
    <xdr:to>
      <xdr:col>17</xdr:col>
      <xdr:colOff>385082</xdr:colOff>
      <xdr:row>712</xdr:row>
      <xdr:rowOff>123825</xdr:rowOff>
    </xdr:to>
    <xdr:sp macro="" textlink="">
      <xdr:nvSpPr>
        <xdr:cNvPr id="794" name="Texto 12"/>
        <xdr:cNvSpPr txBox="1">
          <a:spLocks noChangeArrowheads="1"/>
        </xdr:cNvSpPr>
      </xdr:nvSpPr>
      <xdr:spPr bwMode="auto">
        <a:xfrm>
          <a:off x="10191750" y="53930550"/>
          <a:ext cx="537482" cy="219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8 DE 19</a:t>
          </a:r>
        </a:p>
      </xdr:txBody>
    </xdr:sp>
    <xdr:clientData/>
  </xdr:twoCellAnchor>
  <xdr:twoCellAnchor>
    <xdr:from>
      <xdr:col>15</xdr:col>
      <xdr:colOff>266700</xdr:colOff>
      <xdr:row>710</xdr:row>
      <xdr:rowOff>66675</xdr:rowOff>
    </xdr:from>
    <xdr:to>
      <xdr:col>18</xdr:col>
      <xdr:colOff>190499</xdr:colOff>
      <xdr:row>711</xdr:row>
      <xdr:rowOff>66675</xdr:rowOff>
    </xdr:to>
    <xdr:sp macro="" textlink="">
      <xdr:nvSpPr>
        <xdr:cNvPr id="795" name="Texto 29"/>
        <xdr:cNvSpPr txBox="1">
          <a:spLocks noChangeArrowheads="1"/>
        </xdr:cNvSpPr>
      </xdr:nvSpPr>
      <xdr:spPr bwMode="auto">
        <a:xfrm>
          <a:off x="9696450" y="53711475"/>
          <a:ext cx="1276349"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xdr:col>
      <xdr:colOff>57151</xdr:colOff>
      <xdr:row>706</xdr:row>
      <xdr:rowOff>28574</xdr:rowOff>
    </xdr:from>
    <xdr:to>
      <xdr:col>12</xdr:col>
      <xdr:colOff>219075</xdr:colOff>
      <xdr:row>709</xdr:row>
      <xdr:rowOff>19050</xdr:rowOff>
    </xdr:to>
    <xdr:sp macro="" textlink="">
      <xdr:nvSpPr>
        <xdr:cNvPr id="796" name="Texto 27"/>
        <xdr:cNvSpPr txBox="1">
          <a:spLocks noChangeArrowheads="1"/>
        </xdr:cNvSpPr>
      </xdr:nvSpPr>
      <xdr:spPr bwMode="auto">
        <a:xfrm>
          <a:off x="352426" y="52911374"/>
          <a:ext cx="8000999" cy="561976"/>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142875</xdr:colOff>
      <xdr:row>706</xdr:row>
      <xdr:rowOff>66675</xdr:rowOff>
    </xdr:from>
    <xdr:to>
      <xdr:col>18</xdr:col>
      <xdr:colOff>476250</xdr:colOff>
      <xdr:row>710</xdr:row>
      <xdr:rowOff>9525</xdr:rowOff>
    </xdr:to>
    <xdr:pic>
      <xdr:nvPicPr>
        <xdr:cNvPr id="797" name="79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7225" y="52949475"/>
          <a:ext cx="2981325" cy="704850"/>
        </a:xfrm>
        <a:prstGeom prst="rect">
          <a:avLst/>
        </a:prstGeom>
        <a:noFill/>
      </xdr:spPr>
    </xdr:pic>
    <xdr:clientData/>
  </xdr:twoCellAnchor>
  <xdr:twoCellAnchor>
    <xdr:from>
      <xdr:col>1</xdr:col>
      <xdr:colOff>257175</xdr:colOff>
      <xdr:row>699</xdr:row>
      <xdr:rowOff>0</xdr:rowOff>
    </xdr:from>
    <xdr:to>
      <xdr:col>4</xdr:col>
      <xdr:colOff>582085</xdr:colOff>
      <xdr:row>701</xdr:row>
      <xdr:rowOff>78053</xdr:rowOff>
    </xdr:to>
    <xdr:sp macro="" textlink="">
      <xdr:nvSpPr>
        <xdr:cNvPr id="798" name="Texto 62"/>
        <xdr:cNvSpPr txBox="1">
          <a:spLocks noChangeArrowheads="1"/>
        </xdr:cNvSpPr>
      </xdr:nvSpPr>
      <xdr:spPr bwMode="auto">
        <a:xfrm>
          <a:off x="552450" y="5154930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162192</xdr:colOff>
      <xdr:row>701</xdr:row>
      <xdr:rowOff>135204</xdr:rowOff>
    </xdr:from>
    <xdr:to>
      <xdr:col>7</xdr:col>
      <xdr:colOff>361157</xdr:colOff>
      <xdr:row>704</xdr:row>
      <xdr:rowOff>123826</xdr:rowOff>
    </xdr:to>
    <xdr:sp macro="" textlink="">
      <xdr:nvSpPr>
        <xdr:cNvPr id="799" name="Texto 63"/>
        <xdr:cNvSpPr txBox="1">
          <a:spLocks noChangeArrowheads="1"/>
        </xdr:cNvSpPr>
      </xdr:nvSpPr>
      <xdr:spPr bwMode="auto">
        <a:xfrm>
          <a:off x="2953017" y="52065504"/>
          <a:ext cx="2370665" cy="5601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699</xdr:row>
      <xdr:rowOff>80168</xdr:rowOff>
    </xdr:from>
    <xdr:to>
      <xdr:col>18</xdr:col>
      <xdr:colOff>348045</xdr:colOff>
      <xdr:row>701</xdr:row>
      <xdr:rowOff>125678</xdr:rowOff>
    </xdr:to>
    <xdr:sp macro="" textlink="">
      <xdr:nvSpPr>
        <xdr:cNvPr id="800" name="Texto 39"/>
        <xdr:cNvSpPr txBox="1">
          <a:spLocks noChangeArrowheads="1"/>
        </xdr:cNvSpPr>
      </xdr:nvSpPr>
      <xdr:spPr bwMode="auto">
        <a:xfrm>
          <a:off x="9093585" y="5162946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340783</xdr:colOff>
      <xdr:row>699</xdr:row>
      <xdr:rowOff>78054</xdr:rowOff>
    </xdr:from>
    <xdr:to>
      <xdr:col>11</xdr:col>
      <xdr:colOff>239184</xdr:colOff>
      <xdr:row>701</xdr:row>
      <xdr:rowOff>125678</xdr:rowOff>
    </xdr:to>
    <xdr:sp macro="" textlink="">
      <xdr:nvSpPr>
        <xdr:cNvPr id="801" name="Texto 39"/>
        <xdr:cNvSpPr txBox="1">
          <a:spLocks noChangeArrowheads="1"/>
        </xdr:cNvSpPr>
      </xdr:nvSpPr>
      <xdr:spPr bwMode="auto">
        <a:xfrm>
          <a:off x="4598458" y="5162735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105835</xdr:colOff>
      <xdr:row>702</xdr:row>
      <xdr:rowOff>30428</xdr:rowOff>
    </xdr:from>
    <xdr:to>
      <xdr:col>14</xdr:col>
      <xdr:colOff>201085</xdr:colOff>
      <xdr:row>704</xdr:row>
      <xdr:rowOff>180975</xdr:rowOff>
    </xdr:to>
    <xdr:sp macro="" textlink="" fLocksText="0">
      <xdr:nvSpPr>
        <xdr:cNvPr id="802" name="Text Box 14"/>
        <xdr:cNvSpPr txBox="1">
          <a:spLocks noChangeArrowheads="1"/>
        </xdr:cNvSpPr>
      </xdr:nvSpPr>
      <xdr:spPr bwMode="auto">
        <a:xfrm>
          <a:off x="7411510" y="52151228"/>
          <a:ext cx="1847850" cy="53154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15</xdr:col>
      <xdr:colOff>266700</xdr:colOff>
      <xdr:row>607</xdr:row>
      <xdr:rowOff>57150</xdr:rowOff>
    </xdr:from>
    <xdr:to>
      <xdr:col>17</xdr:col>
      <xdr:colOff>80282</xdr:colOff>
      <xdr:row>608</xdr:row>
      <xdr:rowOff>28767</xdr:rowOff>
    </xdr:to>
    <xdr:sp macro="" textlink="">
      <xdr:nvSpPr>
        <xdr:cNvPr id="803" name="Texto 12"/>
        <xdr:cNvSpPr txBox="1">
          <a:spLocks noChangeArrowheads="1"/>
        </xdr:cNvSpPr>
      </xdr:nvSpPr>
      <xdr:spPr bwMode="auto">
        <a:xfrm>
          <a:off x="9696450" y="24155400"/>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4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123825</xdr:colOff>
      <xdr:row>606</xdr:row>
      <xdr:rowOff>47624</xdr:rowOff>
    </xdr:from>
    <xdr:to>
      <xdr:col>17</xdr:col>
      <xdr:colOff>180974</xdr:colOff>
      <xdr:row>606</xdr:row>
      <xdr:rowOff>180975</xdr:rowOff>
    </xdr:to>
    <xdr:sp macro="" textlink="">
      <xdr:nvSpPr>
        <xdr:cNvPr id="804" name="Texto 29"/>
        <xdr:cNvSpPr txBox="1">
          <a:spLocks noChangeArrowheads="1"/>
        </xdr:cNvSpPr>
      </xdr:nvSpPr>
      <xdr:spPr bwMode="auto">
        <a:xfrm>
          <a:off x="9182100" y="23955374"/>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0</xdr:col>
      <xdr:colOff>76200</xdr:colOff>
      <xdr:row>600</xdr:row>
      <xdr:rowOff>66675</xdr:rowOff>
    </xdr:from>
    <xdr:to>
      <xdr:col>12</xdr:col>
      <xdr:colOff>104775</xdr:colOff>
      <xdr:row>603</xdr:row>
      <xdr:rowOff>152400</xdr:rowOff>
    </xdr:to>
    <xdr:sp macro="" textlink="">
      <xdr:nvSpPr>
        <xdr:cNvPr id="805" name="Texto 27"/>
        <xdr:cNvSpPr txBox="1">
          <a:spLocks noChangeArrowheads="1"/>
        </xdr:cNvSpPr>
      </xdr:nvSpPr>
      <xdr:spPr bwMode="auto">
        <a:xfrm>
          <a:off x="76200" y="22831425"/>
          <a:ext cx="8162925"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266700</xdr:colOff>
      <xdr:row>600</xdr:row>
      <xdr:rowOff>57150</xdr:rowOff>
    </xdr:from>
    <xdr:to>
      <xdr:col>18</xdr:col>
      <xdr:colOff>504825</xdr:colOff>
      <xdr:row>604</xdr:row>
      <xdr:rowOff>66675</xdr:rowOff>
    </xdr:to>
    <xdr:pic>
      <xdr:nvPicPr>
        <xdr:cNvPr id="806" name="80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22821900"/>
          <a:ext cx="3190875" cy="771525"/>
        </a:xfrm>
        <a:prstGeom prst="rect">
          <a:avLst/>
        </a:prstGeom>
        <a:noFill/>
      </xdr:spPr>
    </xdr:pic>
    <xdr:clientData/>
  </xdr:twoCellAnchor>
  <xdr:twoCellAnchor>
    <xdr:from>
      <xdr:col>15</xdr:col>
      <xdr:colOff>266700</xdr:colOff>
      <xdr:row>762</xdr:row>
      <xdr:rowOff>95251</xdr:rowOff>
    </xdr:from>
    <xdr:to>
      <xdr:col>16</xdr:col>
      <xdr:colOff>385082</xdr:colOff>
      <xdr:row>763</xdr:row>
      <xdr:rowOff>95251</xdr:rowOff>
    </xdr:to>
    <xdr:sp macro="" textlink="">
      <xdr:nvSpPr>
        <xdr:cNvPr id="807" name="Texto 12"/>
        <xdr:cNvSpPr txBox="1">
          <a:spLocks noChangeArrowheads="1"/>
        </xdr:cNvSpPr>
      </xdr:nvSpPr>
      <xdr:spPr bwMode="auto">
        <a:xfrm>
          <a:off x="9696450" y="69122926"/>
          <a:ext cx="613682"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10 DE 19</a:t>
          </a:r>
        </a:p>
      </xdr:txBody>
    </xdr:sp>
    <xdr:clientData/>
  </xdr:twoCellAnchor>
  <xdr:twoCellAnchor>
    <xdr:from>
      <xdr:col>14</xdr:col>
      <xdr:colOff>266700</xdr:colOff>
      <xdr:row>761</xdr:row>
      <xdr:rowOff>66675</xdr:rowOff>
    </xdr:from>
    <xdr:to>
      <xdr:col>17</xdr:col>
      <xdr:colOff>190499</xdr:colOff>
      <xdr:row>762</xdr:row>
      <xdr:rowOff>66675</xdr:rowOff>
    </xdr:to>
    <xdr:sp macro="" textlink="">
      <xdr:nvSpPr>
        <xdr:cNvPr id="808" name="Texto 29"/>
        <xdr:cNvSpPr txBox="1">
          <a:spLocks noChangeArrowheads="1"/>
        </xdr:cNvSpPr>
      </xdr:nvSpPr>
      <xdr:spPr bwMode="auto">
        <a:xfrm>
          <a:off x="9324975" y="68903850"/>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0</xdr:col>
      <xdr:colOff>57151</xdr:colOff>
      <xdr:row>756</xdr:row>
      <xdr:rowOff>28574</xdr:rowOff>
    </xdr:from>
    <xdr:to>
      <xdr:col>13</xdr:col>
      <xdr:colOff>57150</xdr:colOff>
      <xdr:row>759</xdr:row>
      <xdr:rowOff>133349</xdr:rowOff>
    </xdr:to>
    <xdr:sp macro="" textlink="">
      <xdr:nvSpPr>
        <xdr:cNvPr id="809" name="Texto 27"/>
        <xdr:cNvSpPr txBox="1">
          <a:spLocks noChangeArrowheads="1"/>
        </xdr:cNvSpPr>
      </xdr:nvSpPr>
      <xdr:spPr bwMode="auto">
        <a:xfrm>
          <a:off x="57151" y="67913249"/>
          <a:ext cx="8553449"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142875</xdr:colOff>
      <xdr:row>756</xdr:row>
      <xdr:rowOff>66675</xdr:rowOff>
    </xdr:from>
    <xdr:to>
      <xdr:col>18</xdr:col>
      <xdr:colOff>495300</xdr:colOff>
      <xdr:row>760</xdr:row>
      <xdr:rowOff>76200</xdr:rowOff>
    </xdr:to>
    <xdr:pic>
      <xdr:nvPicPr>
        <xdr:cNvPr id="810" name="80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7225" y="67951350"/>
          <a:ext cx="3000375" cy="771525"/>
        </a:xfrm>
        <a:prstGeom prst="rect">
          <a:avLst/>
        </a:prstGeom>
        <a:noFill/>
      </xdr:spPr>
    </xdr:pic>
    <xdr:clientData/>
  </xdr:twoCellAnchor>
  <xdr:twoCellAnchor>
    <xdr:from>
      <xdr:col>1</xdr:col>
      <xdr:colOff>0</xdr:colOff>
      <xdr:row>773</xdr:row>
      <xdr:rowOff>0</xdr:rowOff>
    </xdr:from>
    <xdr:to>
      <xdr:col>4</xdr:col>
      <xdr:colOff>324910</xdr:colOff>
      <xdr:row>775</xdr:row>
      <xdr:rowOff>78053</xdr:rowOff>
    </xdr:to>
    <xdr:sp macro="" textlink="">
      <xdr:nvSpPr>
        <xdr:cNvPr id="811" name="Texto 62"/>
        <xdr:cNvSpPr txBox="1">
          <a:spLocks noChangeArrowheads="1"/>
        </xdr:cNvSpPr>
      </xdr:nvSpPr>
      <xdr:spPr bwMode="auto">
        <a:xfrm>
          <a:off x="295275" y="7353300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777</xdr:row>
      <xdr:rowOff>68529</xdr:rowOff>
    </xdr:from>
    <xdr:to>
      <xdr:col>7</xdr:col>
      <xdr:colOff>237332</xdr:colOff>
      <xdr:row>780</xdr:row>
      <xdr:rowOff>133351</xdr:rowOff>
    </xdr:to>
    <xdr:sp macro="" textlink="">
      <xdr:nvSpPr>
        <xdr:cNvPr id="812" name="Texto 63"/>
        <xdr:cNvSpPr txBox="1">
          <a:spLocks noChangeArrowheads="1"/>
        </xdr:cNvSpPr>
      </xdr:nvSpPr>
      <xdr:spPr bwMode="auto">
        <a:xfrm>
          <a:off x="2829192" y="74363529"/>
          <a:ext cx="2370665" cy="6363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773</xdr:row>
      <xdr:rowOff>80168</xdr:rowOff>
    </xdr:from>
    <xdr:to>
      <xdr:col>18</xdr:col>
      <xdr:colOff>348045</xdr:colOff>
      <xdr:row>775</xdr:row>
      <xdr:rowOff>125678</xdr:rowOff>
    </xdr:to>
    <xdr:sp macro="" textlink="">
      <xdr:nvSpPr>
        <xdr:cNvPr id="813" name="Texto 39"/>
        <xdr:cNvSpPr txBox="1">
          <a:spLocks noChangeArrowheads="1"/>
        </xdr:cNvSpPr>
      </xdr:nvSpPr>
      <xdr:spPr bwMode="auto">
        <a:xfrm>
          <a:off x="9093585" y="7361316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283633</xdr:colOff>
      <xdr:row>773</xdr:row>
      <xdr:rowOff>78054</xdr:rowOff>
    </xdr:from>
    <xdr:to>
      <xdr:col>11</xdr:col>
      <xdr:colOff>182034</xdr:colOff>
      <xdr:row>775</xdr:row>
      <xdr:rowOff>125678</xdr:rowOff>
    </xdr:to>
    <xdr:sp macro="" textlink="">
      <xdr:nvSpPr>
        <xdr:cNvPr id="814" name="Texto 39"/>
        <xdr:cNvSpPr txBox="1">
          <a:spLocks noChangeArrowheads="1"/>
        </xdr:cNvSpPr>
      </xdr:nvSpPr>
      <xdr:spPr bwMode="auto">
        <a:xfrm>
          <a:off x="4541308" y="7361105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777</xdr:row>
      <xdr:rowOff>182828</xdr:rowOff>
    </xdr:from>
    <xdr:to>
      <xdr:col>14</xdr:col>
      <xdr:colOff>239185</xdr:colOff>
      <xdr:row>780</xdr:row>
      <xdr:rowOff>142875</xdr:rowOff>
    </xdr:to>
    <xdr:sp macro="" textlink="" fLocksText="0">
      <xdr:nvSpPr>
        <xdr:cNvPr id="815" name="Text Box 14"/>
        <xdr:cNvSpPr txBox="1">
          <a:spLocks noChangeArrowheads="1"/>
        </xdr:cNvSpPr>
      </xdr:nvSpPr>
      <xdr:spPr bwMode="auto">
        <a:xfrm>
          <a:off x="7449610" y="74477828"/>
          <a:ext cx="1847850" cy="53154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xdr:col>
      <xdr:colOff>0</xdr:colOff>
      <xdr:row>649</xdr:row>
      <xdr:rowOff>0</xdr:rowOff>
    </xdr:from>
    <xdr:to>
      <xdr:col>4</xdr:col>
      <xdr:colOff>324910</xdr:colOff>
      <xdr:row>651</xdr:row>
      <xdr:rowOff>78053</xdr:rowOff>
    </xdr:to>
    <xdr:sp macro="" textlink="">
      <xdr:nvSpPr>
        <xdr:cNvPr id="816" name="Texto 62"/>
        <xdr:cNvSpPr txBox="1">
          <a:spLocks noChangeArrowheads="1"/>
        </xdr:cNvSpPr>
      </xdr:nvSpPr>
      <xdr:spPr bwMode="auto">
        <a:xfrm>
          <a:off x="295275" y="36490275"/>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652</xdr:row>
      <xdr:rowOff>68528</xdr:rowOff>
    </xdr:from>
    <xdr:to>
      <xdr:col>7</xdr:col>
      <xdr:colOff>237332</xdr:colOff>
      <xdr:row>655</xdr:row>
      <xdr:rowOff>59003</xdr:rowOff>
    </xdr:to>
    <xdr:sp macro="" textlink="">
      <xdr:nvSpPr>
        <xdr:cNvPr id="817" name="Texto 63"/>
        <xdr:cNvSpPr txBox="1">
          <a:spLocks noChangeArrowheads="1"/>
        </xdr:cNvSpPr>
      </xdr:nvSpPr>
      <xdr:spPr bwMode="auto">
        <a:xfrm>
          <a:off x="2829192" y="37130303"/>
          <a:ext cx="23706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649</xdr:row>
      <xdr:rowOff>80168</xdr:rowOff>
    </xdr:from>
    <xdr:to>
      <xdr:col>18</xdr:col>
      <xdr:colOff>348045</xdr:colOff>
      <xdr:row>651</xdr:row>
      <xdr:rowOff>125678</xdr:rowOff>
    </xdr:to>
    <xdr:sp macro="" textlink="">
      <xdr:nvSpPr>
        <xdr:cNvPr id="818" name="Texto 39"/>
        <xdr:cNvSpPr txBox="1">
          <a:spLocks noChangeArrowheads="1"/>
        </xdr:cNvSpPr>
      </xdr:nvSpPr>
      <xdr:spPr bwMode="auto">
        <a:xfrm>
          <a:off x="9093585" y="36570443"/>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283633</xdr:colOff>
      <xdr:row>649</xdr:row>
      <xdr:rowOff>78054</xdr:rowOff>
    </xdr:from>
    <xdr:to>
      <xdr:col>11</xdr:col>
      <xdr:colOff>182034</xdr:colOff>
      <xdr:row>651</xdr:row>
      <xdr:rowOff>125678</xdr:rowOff>
    </xdr:to>
    <xdr:sp macro="" textlink="">
      <xdr:nvSpPr>
        <xdr:cNvPr id="819" name="Texto 39"/>
        <xdr:cNvSpPr txBox="1">
          <a:spLocks noChangeArrowheads="1"/>
        </xdr:cNvSpPr>
      </xdr:nvSpPr>
      <xdr:spPr bwMode="auto">
        <a:xfrm>
          <a:off x="4541308" y="36568329"/>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652</xdr:row>
      <xdr:rowOff>182828</xdr:rowOff>
    </xdr:from>
    <xdr:to>
      <xdr:col>14</xdr:col>
      <xdr:colOff>239185</xdr:colOff>
      <xdr:row>656</xdr:row>
      <xdr:rowOff>0</xdr:rowOff>
    </xdr:to>
    <xdr:sp macro="" textlink="" fLocksText="0">
      <xdr:nvSpPr>
        <xdr:cNvPr id="820" name="Text Box 14"/>
        <xdr:cNvSpPr txBox="1">
          <a:spLocks noChangeArrowheads="1"/>
        </xdr:cNvSpPr>
      </xdr:nvSpPr>
      <xdr:spPr bwMode="auto">
        <a:xfrm>
          <a:off x="7449610" y="37244603"/>
          <a:ext cx="1847850" cy="5791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0</xdr:colOff>
      <xdr:row>618</xdr:row>
      <xdr:rowOff>161925</xdr:rowOff>
    </xdr:from>
    <xdr:to>
      <xdr:col>4</xdr:col>
      <xdr:colOff>239185</xdr:colOff>
      <xdr:row>621</xdr:row>
      <xdr:rowOff>49478</xdr:rowOff>
    </xdr:to>
    <xdr:sp macro="" textlink="">
      <xdr:nvSpPr>
        <xdr:cNvPr id="821" name="Texto 62"/>
        <xdr:cNvSpPr txBox="1">
          <a:spLocks noChangeArrowheads="1"/>
        </xdr:cNvSpPr>
      </xdr:nvSpPr>
      <xdr:spPr bwMode="auto">
        <a:xfrm>
          <a:off x="0" y="28327350"/>
          <a:ext cx="303001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1314717</xdr:colOff>
      <xdr:row>624</xdr:row>
      <xdr:rowOff>39953</xdr:rowOff>
    </xdr:from>
    <xdr:to>
      <xdr:col>7</xdr:col>
      <xdr:colOff>151607</xdr:colOff>
      <xdr:row>627</xdr:row>
      <xdr:rowOff>30428</xdr:rowOff>
    </xdr:to>
    <xdr:sp macro="" textlink="">
      <xdr:nvSpPr>
        <xdr:cNvPr id="822" name="Texto 63"/>
        <xdr:cNvSpPr txBox="1">
          <a:spLocks noChangeArrowheads="1"/>
        </xdr:cNvSpPr>
      </xdr:nvSpPr>
      <xdr:spPr bwMode="auto">
        <a:xfrm>
          <a:off x="2629167" y="29348378"/>
          <a:ext cx="24849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454410</xdr:colOff>
      <xdr:row>619</xdr:row>
      <xdr:rowOff>51593</xdr:rowOff>
    </xdr:from>
    <xdr:to>
      <xdr:col>18</xdr:col>
      <xdr:colOff>262320</xdr:colOff>
      <xdr:row>621</xdr:row>
      <xdr:rowOff>97103</xdr:rowOff>
    </xdr:to>
    <xdr:sp macro="" textlink="">
      <xdr:nvSpPr>
        <xdr:cNvPr id="823" name="Texto 39"/>
        <xdr:cNvSpPr txBox="1">
          <a:spLocks noChangeArrowheads="1"/>
        </xdr:cNvSpPr>
      </xdr:nvSpPr>
      <xdr:spPr bwMode="auto">
        <a:xfrm>
          <a:off x="9007860" y="2840751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197908</xdr:colOff>
      <xdr:row>619</xdr:row>
      <xdr:rowOff>49479</xdr:rowOff>
    </xdr:from>
    <xdr:to>
      <xdr:col>11</xdr:col>
      <xdr:colOff>96309</xdr:colOff>
      <xdr:row>621</xdr:row>
      <xdr:rowOff>97103</xdr:rowOff>
    </xdr:to>
    <xdr:sp macro="" textlink="">
      <xdr:nvSpPr>
        <xdr:cNvPr id="824" name="Texto 39"/>
        <xdr:cNvSpPr txBox="1">
          <a:spLocks noChangeArrowheads="1"/>
        </xdr:cNvSpPr>
      </xdr:nvSpPr>
      <xdr:spPr bwMode="auto">
        <a:xfrm>
          <a:off x="4455583" y="2840540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58210</xdr:colOff>
      <xdr:row>624</xdr:row>
      <xdr:rowOff>154253</xdr:rowOff>
    </xdr:from>
    <xdr:to>
      <xdr:col>14</xdr:col>
      <xdr:colOff>153460</xdr:colOff>
      <xdr:row>627</xdr:row>
      <xdr:rowOff>161925</xdr:rowOff>
    </xdr:to>
    <xdr:sp macro="" textlink="" fLocksText="0">
      <xdr:nvSpPr>
        <xdr:cNvPr id="825" name="Text Box 14"/>
        <xdr:cNvSpPr txBox="1">
          <a:spLocks noChangeArrowheads="1"/>
        </xdr:cNvSpPr>
      </xdr:nvSpPr>
      <xdr:spPr bwMode="auto">
        <a:xfrm>
          <a:off x="7363885" y="29462678"/>
          <a:ext cx="1847850" cy="5791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15</xdr:col>
      <xdr:colOff>285750</xdr:colOff>
      <xdr:row>636</xdr:row>
      <xdr:rowOff>57150</xdr:rowOff>
    </xdr:from>
    <xdr:to>
      <xdr:col>17</xdr:col>
      <xdr:colOff>99332</xdr:colOff>
      <xdr:row>637</xdr:row>
      <xdr:rowOff>28767</xdr:rowOff>
    </xdr:to>
    <xdr:sp macro="" textlink="">
      <xdr:nvSpPr>
        <xdr:cNvPr id="826" name="Texto 12"/>
        <xdr:cNvSpPr txBox="1">
          <a:spLocks noChangeArrowheads="1"/>
        </xdr:cNvSpPr>
      </xdr:nvSpPr>
      <xdr:spPr bwMode="auto">
        <a:xfrm>
          <a:off x="9715500" y="31651575"/>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5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123825</xdr:colOff>
      <xdr:row>635</xdr:row>
      <xdr:rowOff>47624</xdr:rowOff>
    </xdr:from>
    <xdr:to>
      <xdr:col>17</xdr:col>
      <xdr:colOff>180974</xdr:colOff>
      <xdr:row>635</xdr:row>
      <xdr:rowOff>180975</xdr:rowOff>
    </xdr:to>
    <xdr:sp macro="" textlink="">
      <xdr:nvSpPr>
        <xdr:cNvPr id="827" name="Texto 29"/>
        <xdr:cNvSpPr txBox="1">
          <a:spLocks noChangeArrowheads="1"/>
        </xdr:cNvSpPr>
      </xdr:nvSpPr>
      <xdr:spPr bwMode="auto">
        <a:xfrm>
          <a:off x="9182100" y="31451549"/>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0</xdr:col>
      <xdr:colOff>76200</xdr:colOff>
      <xdr:row>629</xdr:row>
      <xdr:rowOff>66675</xdr:rowOff>
    </xdr:from>
    <xdr:to>
      <xdr:col>12</xdr:col>
      <xdr:colOff>104775</xdr:colOff>
      <xdr:row>632</xdr:row>
      <xdr:rowOff>152400</xdr:rowOff>
    </xdr:to>
    <xdr:sp macro="" textlink="">
      <xdr:nvSpPr>
        <xdr:cNvPr id="828" name="Texto 27"/>
        <xdr:cNvSpPr txBox="1">
          <a:spLocks noChangeArrowheads="1"/>
        </xdr:cNvSpPr>
      </xdr:nvSpPr>
      <xdr:spPr bwMode="auto">
        <a:xfrm>
          <a:off x="76200" y="30327600"/>
          <a:ext cx="8162925"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19054</xdr:colOff>
      <xdr:row>629</xdr:row>
      <xdr:rowOff>57150</xdr:rowOff>
    </xdr:from>
    <xdr:to>
      <xdr:col>18</xdr:col>
      <xdr:colOff>523876</xdr:colOff>
      <xdr:row>633</xdr:row>
      <xdr:rowOff>66675</xdr:rowOff>
    </xdr:to>
    <xdr:pic>
      <xdr:nvPicPr>
        <xdr:cNvPr id="829" name="82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4" y="30318075"/>
          <a:ext cx="3152772" cy="771525"/>
        </a:xfrm>
        <a:prstGeom prst="rect">
          <a:avLst/>
        </a:prstGeom>
        <a:noFill/>
      </xdr:spPr>
    </xdr:pic>
    <xdr:clientData/>
  </xdr:twoCellAnchor>
  <xdr:twoCellAnchor>
    <xdr:from>
      <xdr:col>16</xdr:col>
      <xdr:colOff>266700</xdr:colOff>
      <xdr:row>736</xdr:row>
      <xdr:rowOff>95250</xdr:rowOff>
    </xdr:from>
    <xdr:to>
      <xdr:col>17</xdr:col>
      <xdr:colOff>385082</xdr:colOff>
      <xdr:row>737</xdr:row>
      <xdr:rowOff>123825</xdr:rowOff>
    </xdr:to>
    <xdr:sp macro="" textlink="">
      <xdr:nvSpPr>
        <xdr:cNvPr id="830" name="Texto 12"/>
        <xdr:cNvSpPr txBox="1">
          <a:spLocks noChangeArrowheads="1"/>
        </xdr:cNvSpPr>
      </xdr:nvSpPr>
      <xdr:spPr bwMode="auto">
        <a:xfrm>
          <a:off x="10191750" y="61398150"/>
          <a:ext cx="537482" cy="219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9 DE 19</a:t>
          </a:r>
        </a:p>
      </xdr:txBody>
    </xdr:sp>
    <xdr:clientData/>
  </xdr:twoCellAnchor>
  <xdr:twoCellAnchor>
    <xdr:from>
      <xdr:col>15</xdr:col>
      <xdr:colOff>247650</xdr:colOff>
      <xdr:row>735</xdr:row>
      <xdr:rowOff>114300</xdr:rowOff>
    </xdr:from>
    <xdr:to>
      <xdr:col>18</xdr:col>
      <xdr:colOff>171449</xdr:colOff>
      <xdr:row>736</xdr:row>
      <xdr:rowOff>114300</xdr:rowOff>
    </xdr:to>
    <xdr:sp macro="" textlink="">
      <xdr:nvSpPr>
        <xdr:cNvPr id="831" name="Texto 29"/>
        <xdr:cNvSpPr txBox="1">
          <a:spLocks noChangeArrowheads="1"/>
        </xdr:cNvSpPr>
      </xdr:nvSpPr>
      <xdr:spPr bwMode="auto">
        <a:xfrm>
          <a:off x="9677400" y="61226700"/>
          <a:ext cx="1276349"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xdr:col>
      <xdr:colOff>57151</xdr:colOff>
      <xdr:row>731</xdr:row>
      <xdr:rowOff>28574</xdr:rowOff>
    </xdr:from>
    <xdr:to>
      <xdr:col>12</xdr:col>
      <xdr:colOff>219075</xdr:colOff>
      <xdr:row>734</xdr:row>
      <xdr:rowOff>19050</xdr:rowOff>
    </xdr:to>
    <xdr:sp macro="" textlink="">
      <xdr:nvSpPr>
        <xdr:cNvPr id="832" name="Texto 27"/>
        <xdr:cNvSpPr txBox="1">
          <a:spLocks noChangeArrowheads="1"/>
        </xdr:cNvSpPr>
      </xdr:nvSpPr>
      <xdr:spPr bwMode="auto">
        <a:xfrm>
          <a:off x="352426" y="60378974"/>
          <a:ext cx="8000999" cy="561976"/>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104776</xdr:colOff>
      <xdr:row>731</xdr:row>
      <xdr:rowOff>66675</xdr:rowOff>
    </xdr:from>
    <xdr:to>
      <xdr:col>19</xdr:col>
      <xdr:colOff>0</xdr:colOff>
      <xdr:row>735</xdr:row>
      <xdr:rowOff>9525</xdr:rowOff>
    </xdr:to>
    <xdr:pic>
      <xdr:nvPicPr>
        <xdr:cNvPr id="833" name="83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9126" y="60417075"/>
          <a:ext cx="3076574" cy="704850"/>
        </a:xfrm>
        <a:prstGeom prst="rect">
          <a:avLst/>
        </a:prstGeom>
        <a:noFill/>
      </xdr:spPr>
    </xdr:pic>
    <xdr:clientData/>
  </xdr:twoCellAnchor>
  <xdr:twoCellAnchor>
    <xdr:from>
      <xdr:col>1</xdr:col>
      <xdr:colOff>0</xdr:colOff>
      <xdr:row>748</xdr:row>
      <xdr:rowOff>0</xdr:rowOff>
    </xdr:from>
    <xdr:to>
      <xdr:col>4</xdr:col>
      <xdr:colOff>324910</xdr:colOff>
      <xdr:row>750</xdr:row>
      <xdr:rowOff>78053</xdr:rowOff>
    </xdr:to>
    <xdr:sp macro="" textlink="">
      <xdr:nvSpPr>
        <xdr:cNvPr id="834" name="Texto 62"/>
        <xdr:cNvSpPr txBox="1">
          <a:spLocks noChangeArrowheads="1"/>
        </xdr:cNvSpPr>
      </xdr:nvSpPr>
      <xdr:spPr bwMode="auto">
        <a:xfrm>
          <a:off x="295275" y="66360675"/>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1038492</xdr:colOff>
      <xdr:row>751</xdr:row>
      <xdr:rowOff>97104</xdr:rowOff>
    </xdr:from>
    <xdr:to>
      <xdr:col>6</xdr:col>
      <xdr:colOff>580232</xdr:colOff>
      <xdr:row>754</xdr:row>
      <xdr:rowOff>114300</xdr:rowOff>
    </xdr:to>
    <xdr:sp macro="" textlink="">
      <xdr:nvSpPr>
        <xdr:cNvPr id="835" name="Texto 63"/>
        <xdr:cNvSpPr txBox="1">
          <a:spLocks noChangeArrowheads="1"/>
        </xdr:cNvSpPr>
      </xdr:nvSpPr>
      <xdr:spPr bwMode="auto">
        <a:xfrm>
          <a:off x="2352942" y="67029279"/>
          <a:ext cx="2484965" cy="58869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282960</xdr:colOff>
      <xdr:row>748</xdr:row>
      <xdr:rowOff>80168</xdr:rowOff>
    </xdr:from>
    <xdr:to>
      <xdr:col>18</xdr:col>
      <xdr:colOff>90870</xdr:colOff>
      <xdr:row>750</xdr:row>
      <xdr:rowOff>125678</xdr:rowOff>
    </xdr:to>
    <xdr:sp macro="" textlink="">
      <xdr:nvSpPr>
        <xdr:cNvPr id="836" name="Texto 39"/>
        <xdr:cNvSpPr txBox="1">
          <a:spLocks noChangeArrowheads="1"/>
        </xdr:cNvSpPr>
      </xdr:nvSpPr>
      <xdr:spPr bwMode="auto">
        <a:xfrm>
          <a:off x="8836410" y="66440843"/>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83608</xdr:colOff>
      <xdr:row>748</xdr:row>
      <xdr:rowOff>78054</xdr:rowOff>
    </xdr:from>
    <xdr:to>
      <xdr:col>10</xdr:col>
      <xdr:colOff>505884</xdr:colOff>
      <xdr:row>750</xdr:row>
      <xdr:rowOff>125678</xdr:rowOff>
    </xdr:to>
    <xdr:sp macro="" textlink="">
      <xdr:nvSpPr>
        <xdr:cNvPr id="837" name="Texto 39"/>
        <xdr:cNvSpPr txBox="1">
          <a:spLocks noChangeArrowheads="1"/>
        </xdr:cNvSpPr>
      </xdr:nvSpPr>
      <xdr:spPr bwMode="auto">
        <a:xfrm>
          <a:off x="4341283" y="66438729"/>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686860</xdr:colOff>
      <xdr:row>752</xdr:row>
      <xdr:rowOff>30427</xdr:rowOff>
    </xdr:from>
    <xdr:to>
      <xdr:col>13</xdr:col>
      <xdr:colOff>448735</xdr:colOff>
      <xdr:row>754</xdr:row>
      <xdr:rowOff>123824</xdr:rowOff>
    </xdr:to>
    <xdr:sp macro="" textlink="" fLocksText="0">
      <xdr:nvSpPr>
        <xdr:cNvPr id="838" name="Text Box 14"/>
        <xdr:cNvSpPr txBox="1">
          <a:spLocks noChangeArrowheads="1"/>
        </xdr:cNvSpPr>
      </xdr:nvSpPr>
      <xdr:spPr bwMode="auto">
        <a:xfrm>
          <a:off x="7154335" y="67153102"/>
          <a:ext cx="1847850" cy="4743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xdr:col>
      <xdr:colOff>0</xdr:colOff>
      <xdr:row>860</xdr:row>
      <xdr:rowOff>0</xdr:rowOff>
    </xdr:from>
    <xdr:to>
      <xdr:col>4</xdr:col>
      <xdr:colOff>324910</xdr:colOff>
      <xdr:row>863</xdr:row>
      <xdr:rowOff>165893</xdr:rowOff>
    </xdr:to>
    <xdr:sp macro="" textlink="">
      <xdr:nvSpPr>
        <xdr:cNvPr id="839" name="Texto 62"/>
        <xdr:cNvSpPr txBox="1">
          <a:spLocks noChangeArrowheads="1"/>
        </xdr:cNvSpPr>
      </xdr:nvSpPr>
      <xdr:spPr bwMode="auto">
        <a:xfrm>
          <a:off x="295275" y="96183450"/>
          <a:ext cx="2820460" cy="7373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267</xdr:colOff>
      <xdr:row>865</xdr:row>
      <xdr:rowOff>125680</xdr:rowOff>
    </xdr:from>
    <xdr:to>
      <xdr:col>7</xdr:col>
      <xdr:colOff>342107</xdr:colOff>
      <xdr:row>869</xdr:row>
      <xdr:rowOff>89694</xdr:rowOff>
    </xdr:to>
    <xdr:sp macro="" textlink="">
      <xdr:nvSpPr>
        <xdr:cNvPr id="840" name="Texto 63"/>
        <xdr:cNvSpPr txBox="1">
          <a:spLocks noChangeArrowheads="1"/>
        </xdr:cNvSpPr>
      </xdr:nvSpPr>
      <xdr:spPr bwMode="auto">
        <a:xfrm>
          <a:off x="2791092" y="97261630"/>
          <a:ext cx="2513540" cy="72601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473460</xdr:colOff>
      <xdr:row>860</xdr:row>
      <xdr:rowOff>51593</xdr:rowOff>
    </xdr:from>
    <xdr:to>
      <xdr:col>18</xdr:col>
      <xdr:colOff>281370</xdr:colOff>
      <xdr:row>864</xdr:row>
      <xdr:rowOff>51593</xdr:rowOff>
    </xdr:to>
    <xdr:sp macro="" textlink="">
      <xdr:nvSpPr>
        <xdr:cNvPr id="841" name="Texto 39"/>
        <xdr:cNvSpPr txBox="1">
          <a:spLocks noChangeArrowheads="1"/>
        </xdr:cNvSpPr>
      </xdr:nvSpPr>
      <xdr:spPr bwMode="auto">
        <a:xfrm>
          <a:off x="9026910" y="96235043"/>
          <a:ext cx="2036760" cy="7620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245534</xdr:colOff>
      <xdr:row>860</xdr:row>
      <xdr:rowOff>20904</xdr:rowOff>
    </xdr:from>
    <xdr:to>
      <xdr:col>10</xdr:col>
      <xdr:colOff>304801</xdr:colOff>
      <xdr:row>863</xdr:row>
      <xdr:rowOff>42068</xdr:rowOff>
    </xdr:to>
    <xdr:sp macro="" textlink="">
      <xdr:nvSpPr>
        <xdr:cNvPr id="842" name="Texto 39"/>
        <xdr:cNvSpPr txBox="1">
          <a:spLocks noChangeArrowheads="1"/>
        </xdr:cNvSpPr>
      </xdr:nvSpPr>
      <xdr:spPr bwMode="auto">
        <a:xfrm>
          <a:off x="4503209" y="96204354"/>
          <a:ext cx="3107267" cy="5926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658285</xdr:colOff>
      <xdr:row>865</xdr:row>
      <xdr:rowOff>118269</xdr:rowOff>
    </xdr:from>
    <xdr:to>
      <xdr:col>13</xdr:col>
      <xdr:colOff>477310</xdr:colOff>
      <xdr:row>868</xdr:row>
      <xdr:rowOff>165892</xdr:rowOff>
    </xdr:to>
    <xdr:sp macro="" textlink="" fLocksText="0">
      <xdr:nvSpPr>
        <xdr:cNvPr id="843" name="Text Box 14"/>
        <xdr:cNvSpPr txBox="1">
          <a:spLocks noChangeArrowheads="1"/>
        </xdr:cNvSpPr>
      </xdr:nvSpPr>
      <xdr:spPr bwMode="auto">
        <a:xfrm>
          <a:off x="7125760" y="97254219"/>
          <a:ext cx="1905000" cy="61912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17</xdr:col>
      <xdr:colOff>224190</xdr:colOff>
      <xdr:row>877</xdr:row>
      <xdr:rowOff>20495</xdr:rowOff>
    </xdr:from>
    <xdr:to>
      <xdr:col>18</xdr:col>
      <xdr:colOff>399722</xdr:colOff>
      <xdr:row>877</xdr:row>
      <xdr:rowOff>173087</xdr:rowOff>
    </xdr:to>
    <xdr:sp macro="" textlink="">
      <xdr:nvSpPr>
        <xdr:cNvPr id="844" name="Texto 12"/>
        <xdr:cNvSpPr txBox="1">
          <a:spLocks noChangeArrowheads="1"/>
        </xdr:cNvSpPr>
      </xdr:nvSpPr>
      <xdr:spPr bwMode="auto">
        <a:xfrm>
          <a:off x="10568340" y="994424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14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409575</xdr:colOff>
      <xdr:row>875</xdr:row>
      <xdr:rowOff>122465</xdr:rowOff>
    </xdr:from>
    <xdr:to>
      <xdr:col>18</xdr:col>
      <xdr:colOff>352425</xdr:colOff>
      <xdr:row>877</xdr:row>
      <xdr:rowOff>9525</xdr:rowOff>
    </xdr:to>
    <xdr:sp macro="" textlink="">
      <xdr:nvSpPr>
        <xdr:cNvPr id="845" name="Texto 29"/>
        <xdr:cNvSpPr txBox="1">
          <a:spLocks noChangeArrowheads="1"/>
        </xdr:cNvSpPr>
      </xdr:nvSpPr>
      <xdr:spPr bwMode="auto">
        <a:xfrm>
          <a:off x="9839325" y="99163415"/>
          <a:ext cx="1295400" cy="2680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0</xdr:col>
      <xdr:colOff>47626</xdr:colOff>
      <xdr:row>870</xdr:row>
      <xdr:rowOff>28575</xdr:rowOff>
    </xdr:from>
    <xdr:to>
      <xdr:col>12</xdr:col>
      <xdr:colOff>0</xdr:colOff>
      <xdr:row>874</xdr:row>
      <xdr:rowOff>9526</xdr:rowOff>
    </xdr:to>
    <xdr:sp macro="" textlink="">
      <xdr:nvSpPr>
        <xdr:cNvPr id="846" name="Texto 27"/>
        <xdr:cNvSpPr txBox="1">
          <a:spLocks noChangeArrowheads="1"/>
        </xdr:cNvSpPr>
      </xdr:nvSpPr>
      <xdr:spPr bwMode="auto">
        <a:xfrm>
          <a:off x="47626" y="98117025"/>
          <a:ext cx="8086724"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238125</xdr:colOff>
      <xdr:row>870</xdr:row>
      <xdr:rowOff>76200</xdr:rowOff>
    </xdr:from>
    <xdr:to>
      <xdr:col>18</xdr:col>
      <xdr:colOff>514350</xdr:colOff>
      <xdr:row>874</xdr:row>
      <xdr:rowOff>85725</xdr:rowOff>
    </xdr:to>
    <xdr:pic>
      <xdr:nvPicPr>
        <xdr:cNvPr id="847" name="84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7675" y="98164650"/>
          <a:ext cx="3228975" cy="771525"/>
        </a:xfrm>
        <a:prstGeom prst="rect">
          <a:avLst/>
        </a:prstGeom>
        <a:noFill/>
      </xdr:spPr>
    </xdr:pic>
    <xdr:clientData/>
  </xdr:twoCellAnchor>
  <xdr:twoCellAnchor>
    <xdr:from>
      <xdr:col>1</xdr:col>
      <xdr:colOff>28576</xdr:colOff>
      <xdr:row>919</xdr:row>
      <xdr:rowOff>114301</xdr:rowOff>
    </xdr:from>
    <xdr:to>
      <xdr:col>4</xdr:col>
      <xdr:colOff>28576</xdr:colOff>
      <xdr:row>921</xdr:row>
      <xdr:rowOff>161925</xdr:rowOff>
    </xdr:to>
    <xdr:sp macro="" textlink="">
      <xdr:nvSpPr>
        <xdr:cNvPr id="848" name="Texto 62"/>
        <xdr:cNvSpPr txBox="1">
          <a:spLocks noChangeArrowheads="1"/>
        </xdr:cNvSpPr>
      </xdr:nvSpPr>
      <xdr:spPr bwMode="auto">
        <a:xfrm>
          <a:off x="323851" y="112194976"/>
          <a:ext cx="2495550" cy="42862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a:t>
          </a:r>
        </a:p>
        <a:p>
          <a:pPr algn="ctr" rtl="0">
            <a:defRPr sz="1000"/>
          </a:pPr>
          <a:r>
            <a:rPr lang="es-MX" sz="700" b="1" i="0" strike="noStrike">
              <a:solidFill>
                <a:srgbClr val="000000"/>
              </a:solidFill>
              <a:latin typeface="+mn-lt"/>
              <a:cs typeface="Times New Roman"/>
            </a:rPr>
            <a:t>L.E. FRANCISCO ANTONIO SIFUENTES NAVA</a:t>
          </a:r>
        </a:p>
        <a:p>
          <a:pPr algn="ctr" rtl="0">
            <a:defRPr sz="1000"/>
          </a:pPr>
          <a:r>
            <a:rPr lang="es-MX" sz="700" b="1" i="0" strike="noStrike">
              <a:solidFill>
                <a:srgbClr val="000000"/>
              </a:solidFill>
              <a:latin typeface="+mn-lt"/>
              <a:cs typeface="Times New Roman"/>
            </a:rPr>
            <a:t>PRESIDENTE MUNICIPAL</a:t>
          </a:r>
        </a:p>
      </xdr:txBody>
    </xdr:sp>
    <xdr:clientData/>
  </xdr:twoCellAnchor>
  <xdr:twoCellAnchor>
    <xdr:from>
      <xdr:col>3</xdr:col>
      <xdr:colOff>1219467</xdr:colOff>
      <xdr:row>921</xdr:row>
      <xdr:rowOff>180975</xdr:rowOff>
    </xdr:from>
    <xdr:to>
      <xdr:col>7</xdr:col>
      <xdr:colOff>132557</xdr:colOff>
      <xdr:row>924</xdr:row>
      <xdr:rowOff>95250</xdr:rowOff>
    </xdr:to>
    <xdr:sp macro="" textlink="">
      <xdr:nvSpPr>
        <xdr:cNvPr id="849" name="Texto 63"/>
        <xdr:cNvSpPr txBox="1">
          <a:spLocks noChangeArrowheads="1"/>
        </xdr:cNvSpPr>
      </xdr:nvSpPr>
      <xdr:spPr bwMode="auto">
        <a:xfrm>
          <a:off x="2533917" y="112642650"/>
          <a:ext cx="2561165" cy="4857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700" b="1" i="0" strike="noStrike">
            <a:solidFill>
              <a:srgbClr val="000000"/>
            </a:solidFill>
            <a:latin typeface="+mn-lt"/>
            <a:cs typeface="Times New Roman"/>
          </a:endParaRPr>
        </a:p>
        <a:p>
          <a:pPr algn="ctr" rtl="0">
            <a:defRPr sz="1000"/>
          </a:pPr>
          <a:r>
            <a:rPr lang="es-MX" sz="700" b="1" i="0" u="sng" strike="noStrike">
              <a:solidFill>
                <a:srgbClr val="000000"/>
              </a:solidFill>
              <a:latin typeface="+mn-lt"/>
              <a:cs typeface="Times New Roman"/>
            </a:rPr>
            <a:t>______________________________________</a:t>
          </a:r>
        </a:p>
        <a:p>
          <a:pPr algn="ctr" rtl="0">
            <a:defRPr sz="1000"/>
          </a:pPr>
          <a:r>
            <a:rPr lang="es-MX" sz="700" b="1" i="0" strike="noStrike">
              <a:solidFill>
                <a:srgbClr val="000000"/>
              </a:solidFill>
              <a:latin typeface="+mn-lt"/>
              <a:cs typeface="Times New Roman"/>
            </a:rPr>
            <a:t>L.</a:t>
          </a:r>
          <a:r>
            <a:rPr lang="es-MX" sz="700" b="1" i="0" strike="noStrike" baseline="0">
              <a:solidFill>
                <a:srgbClr val="000000"/>
              </a:solidFill>
              <a:latin typeface="+mn-lt"/>
              <a:cs typeface="Times New Roman"/>
            </a:rPr>
            <a:t> LAURA FIGUEROA ARRIAGA</a:t>
          </a:r>
          <a:endParaRPr lang="es-MX" sz="700" b="1" i="0" strike="noStrike">
            <a:solidFill>
              <a:srgbClr val="000000"/>
            </a:solidFill>
            <a:latin typeface="+mn-lt"/>
            <a:cs typeface="Times New Roman"/>
          </a:endParaRPr>
        </a:p>
        <a:p>
          <a:pPr algn="ctr" rtl="0">
            <a:defRPr sz="1000"/>
          </a:pPr>
          <a:r>
            <a:rPr lang="es-MX" sz="700" b="1" i="0" strike="noStrike">
              <a:solidFill>
                <a:srgbClr val="000000"/>
              </a:solidFill>
              <a:latin typeface="+mn-lt"/>
              <a:cs typeface="Times New Roman"/>
            </a:rPr>
            <a:t> DIRECTOR DE DESARROLLO ECÓNOMICO Y SOCIAL </a:t>
          </a:r>
        </a:p>
      </xdr:txBody>
    </xdr:sp>
    <xdr:clientData/>
  </xdr:twoCellAnchor>
  <xdr:twoCellAnchor>
    <xdr:from>
      <xdr:col>14</xdr:col>
      <xdr:colOff>76200</xdr:colOff>
      <xdr:row>919</xdr:row>
      <xdr:rowOff>57150</xdr:rowOff>
    </xdr:from>
    <xdr:to>
      <xdr:col>18</xdr:col>
      <xdr:colOff>252795</xdr:colOff>
      <xdr:row>921</xdr:row>
      <xdr:rowOff>85725</xdr:rowOff>
    </xdr:to>
    <xdr:sp macro="" textlink="">
      <xdr:nvSpPr>
        <xdr:cNvPr id="850" name="Texto 39"/>
        <xdr:cNvSpPr txBox="1">
          <a:spLocks noChangeArrowheads="1"/>
        </xdr:cNvSpPr>
      </xdr:nvSpPr>
      <xdr:spPr bwMode="auto">
        <a:xfrm>
          <a:off x="9134475" y="112137825"/>
          <a:ext cx="1900620" cy="4095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______________________________________</a:t>
          </a:r>
        </a:p>
        <a:p>
          <a:pPr algn="ctr" rtl="0">
            <a:defRPr sz="1000"/>
          </a:pPr>
          <a:r>
            <a:rPr lang="es-MX" sz="700" b="1" i="0" strike="noStrike">
              <a:solidFill>
                <a:srgbClr val="000000"/>
              </a:solidFill>
              <a:latin typeface="+mn-lt"/>
              <a:cs typeface="Times New Roman"/>
            </a:rPr>
            <a:t>M.T.E. FRANCISCO JAVIER SILVA CHAIREZ</a:t>
          </a:r>
        </a:p>
        <a:p>
          <a:pPr algn="ctr" rtl="0">
            <a:defRPr sz="1000"/>
          </a:pPr>
          <a:r>
            <a:rPr lang="es-MX" sz="700" b="1" i="0" strike="noStrike">
              <a:solidFill>
                <a:srgbClr val="000000"/>
              </a:solidFill>
              <a:latin typeface="+mn-lt"/>
              <a:cs typeface="Times New Roman"/>
            </a:rPr>
            <a:t>TESORERO MUNICIPAL</a:t>
          </a:r>
        </a:p>
      </xdr:txBody>
    </xdr:sp>
    <xdr:clientData/>
  </xdr:twoCellAnchor>
  <xdr:twoCellAnchor>
    <xdr:from>
      <xdr:col>6</xdr:col>
      <xdr:colOff>676275</xdr:colOff>
      <xdr:row>919</xdr:row>
      <xdr:rowOff>102662</xdr:rowOff>
    </xdr:from>
    <xdr:to>
      <xdr:col>9</xdr:col>
      <xdr:colOff>781050</xdr:colOff>
      <xdr:row>921</xdr:row>
      <xdr:rowOff>133350</xdr:rowOff>
    </xdr:to>
    <xdr:sp macro="" textlink="">
      <xdr:nvSpPr>
        <xdr:cNvPr id="851" name="Texto 39"/>
        <xdr:cNvSpPr txBox="1">
          <a:spLocks noChangeArrowheads="1"/>
        </xdr:cNvSpPr>
      </xdr:nvSpPr>
      <xdr:spPr bwMode="auto">
        <a:xfrm>
          <a:off x="4933950" y="112183337"/>
          <a:ext cx="2314575" cy="411688"/>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a:t>
          </a:r>
          <a:r>
            <a:rPr lang="es-MX" sz="700" b="1" i="0" strike="noStrike">
              <a:solidFill>
                <a:srgbClr val="000000"/>
              </a:solidFill>
              <a:latin typeface="+mn-lt"/>
              <a:cs typeface="Times New Roman"/>
            </a:rPr>
            <a:t>_</a:t>
          </a:r>
        </a:p>
        <a:p>
          <a:pPr algn="ctr" rtl="0">
            <a:defRPr sz="1000"/>
          </a:pPr>
          <a:r>
            <a:rPr lang="es-MX" sz="700" b="1" i="0" strike="noStrike">
              <a:solidFill>
                <a:srgbClr val="000000"/>
              </a:solidFill>
              <a:latin typeface="+mn-lt"/>
              <a:cs typeface="Times New Roman"/>
            </a:rPr>
            <a:t>C.P. HORTENCIA ESQUIVEL</a:t>
          </a:r>
          <a:r>
            <a:rPr lang="es-MX" sz="700" b="1" i="0" strike="noStrike" baseline="0">
              <a:solidFill>
                <a:srgbClr val="000000"/>
              </a:solidFill>
              <a:latin typeface="+mn-lt"/>
              <a:cs typeface="Times New Roman"/>
            </a:rPr>
            <a:t> CHAIREZ</a:t>
          </a:r>
          <a:endParaRPr lang="es-MX" sz="700" b="1" i="0" strike="noStrike">
            <a:solidFill>
              <a:srgbClr val="000000"/>
            </a:solidFill>
            <a:latin typeface="+mn-lt"/>
            <a:cs typeface="Times New Roman"/>
          </a:endParaRPr>
        </a:p>
        <a:p>
          <a:pPr algn="ctr" rtl="0">
            <a:defRPr sz="1000"/>
          </a:pPr>
          <a:r>
            <a:rPr lang="es-MX" sz="700" b="1" i="0" strike="noStrike">
              <a:solidFill>
                <a:srgbClr val="000000"/>
              </a:solidFill>
              <a:latin typeface="+mn-lt"/>
              <a:cs typeface="Times New Roman"/>
            </a:rPr>
            <a:t>SINDICO  MUNICIPAL</a:t>
          </a:r>
        </a:p>
      </xdr:txBody>
    </xdr:sp>
    <xdr:clientData/>
  </xdr:twoCellAnchor>
  <xdr:twoCellAnchor>
    <xdr:from>
      <xdr:col>9</xdr:col>
      <xdr:colOff>810685</xdr:colOff>
      <xdr:row>921</xdr:row>
      <xdr:rowOff>152401</xdr:rowOff>
    </xdr:from>
    <xdr:to>
      <xdr:col>14</xdr:col>
      <xdr:colOff>67735</xdr:colOff>
      <xdr:row>924</xdr:row>
      <xdr:rowOff>114301</xdr:rowOff>
    </xdr:to>
    <xdr:sp macro="" textlink="" fLocksText="0">
      <xdr:nvSpPr>
        <xdr:cNvPr id="852" name="Text Box 14"/>
        <xdr:cNvSpPr txBox="1">
          <a:spLocks noChangeArrowheads="1"/>
        </xdr:cNvSpPr>
      </xdr:nvSpPr>
      <xdr:spPr bwMode="auto">
        <a:xfrm>
          <a:off x="7278160" y="112614076"/>
          <a:ext cx="1847850" cy="5334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700" b="1" i="0" strike="noStrike">
            <a:solidFill>
              <a:srgbClr val="000000"/>
            </a:solidFill>
            <a:latin typeface="+mn-lt"/>
            <a:cs typeface="Arial"/>
          </a:endParaRPr>
        </a:p>
        <a:p>
          <a:pPr algn="ctr" rtl="0">
            <a:defRPr sz="1000"/>
          </a:pPr>
          <a:r>
            <a:rPr lang="es-MX" sz="700" b="1" i="0" u="sng" strike="noStrike">
              <a:solidFill>
                <a:srgbClr val="000000"/>
              </a:solidFill>
              <a:latin typeface="+mn-lt"/>
              <a:cs typeface="Arial"/>
            </a:rPr>
            <a:t>____________________________</a:t>
          </a:r>
          <a:endParaRPr lang="es-MX" sz="700" b="1" i="0" u="sng" strike="noStrike" baseline="0">
            <a:solidFill>
              <a:srgbClr val="000000"/>
            </a:solidFill>
            <a:latin typeface="+mn-lt"/>
            <a:cs typeface="Arial"/>
          </a:endParaRPr>
        </a:p>
        <a:p>
          <a:pPr algn="ctr" rtl="0">
            <a:defRPr sz="1000"/>
          </a:pPr>
          <a:r>
            <a:rPr lang="es-MX" sz="700" b="1" i="0" strike="noStrike" baseline="0">
              <a:solidFill>
                <a:srgbClr val="000000"/>
              </a:solidFill>
              <a:latin typeface="+mn-lt"/>
              <a:cs typeface="Arial"/>
            </a:rPr>
            <a:t>L.E. MARISA MALDONADO MOTA</a:t>
          </a:r>
        </a:p>
        <a:p>
          <a:pPr algn="ctr" rtl="0">
            <a:defRPr sz="1000"/>
          </a:pPr>
          <a:r>
            <a:rPr lang="es-MX" sz="7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195615</xdr:colOff>
      <xdr:row>930</xdr:row>
      <xdr:rowOff>163370</xdr:rowOff>
    </xdr:from>
    <xdr:to>
      <xdr:col>18</xdr:col>
      <xdr:colOff>371147</xdr:colOff>
      <xdr:row>931</xdr:row>
      <xdr:rowOff>125462</xdr:rowOff>
    </xdr:to>
    <xdr:sp macro="" textlink="">
      <xdr:nvSpPr>
        <xdr:cNvPr id="853" name="Texto 12"/>
        <xdr:cNvSpPr txBox="1">
          <a:spLocks noChangeArrowheads="1"/>
        </xdr:cNvSpPr>
      </xdr:nvSpPr>
      <xdr:spPr bwMode="auto">
        <a:xfrm>
          <a:off x="10539765" y="1143395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16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85725</xdr:colOff>
      <xdr:row>929</xdr:row>
      <xdr:rowOff>122465</xdr:rowOff>
    </xdr:from>
    <xdr:to>
      <xdr:col>18</xdr:col>
      <xdr:colOff>352425</xdr:colOff>
      <xdr:row>930</xdr:row>
      <xdr:rowOff>152400</xdr:rowOff>
    </xdr:to>
    <xdr:sp macro="" textlink="">
      <xdr:nvSpPr>
        <xdr:cNvPr id="854" name="Texto 29"/>
        <xdr:cNvSpPr txBox="1">
          <a:spLocks noChangeArrowheads="1"/>
        </xdr:cNvSpPr>
      </xdr:nvSpPr>
      <xdr:spPr bwMode="auto">
        <a:xfrm>
          <a:off x="10010775" y="114108140"/>
          <a:ext cx="1123950"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xdr:col>
      <xdr:colOff>9526</xdr:colOff>
      <xdr:row>925</xdr:row>
      <xdr:rowOff>66675</xdr:rowOff>
    </xdr:from>
    <xdr:to>
      <xdr:col>12</xdr:col>
      <xdr:colOff>95251</xdr:colOff>
      <xdr:row>928</xdr:row>
      <xdr:rowOff>133350</xdr:rowOff>
    </xdr:to>
    <xdr:sp macro="" textlink="">
      <xdr:nvSpPr>
        <xdr:cNvPr id="855" name="Texto 27"/>
        <xdr:cNvSpPr txBox="1">
          <a:spLocks noChangeArrowheads="1"/>
        </xdr:cNvSpPr>
      </xdr:nvSpPr>
      <xdr:spPr bwMode="auto">
        <a:xfrm>
          <a:off x="304801" y="113290350"/>
          <a:ext cx="792480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xdr:colOff>
      <xdr:row>925</xdr:row>
      <xdr:rowOff>66675</xdr:rowOff>
    </xdr:from>
    <xdr:to>
      <xdr:col>18</xdr:col>
      <xdr:colOff>514350</xdr:colOff>
      <xdr:row>928</xdr:row>
      <xdr:rowOff>161925</xdr:rowOff>
    </xdr:to>
    <xdr:pic>
      <xdr:nvPicPr>
        <xdr:cNvPr id="856" name="85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1" y="113290350"/>
          <a:ext cx="3162299" cy="666750"/>
        </a:xfrm>
        <a:prstGeom prst="rect">
          <a:avLst/>
        </a:prstGeom>
        <a:noFill/>
      </xdr:spPr>
    </xdr:pic>
    <xdr:clientData/>
  </xdr:twoCellAnchor>
  <xdr:twoCellAnchor>
    <xdr:from>
      <xdr:col>0</xdr:col>
      <xdr:colOff>95250</xdr:colOff>
      <xdr:row>1037</xdr:row>
      <xdr:rowOff>28575</xdr:rowOff>
    </xdr:from>
    <xdr:to>
      <xdr:col>12</xdr:col>
      <xdr:colOff>38100</xdr:colOff>
      <xdr:row>1040</xdr:row>
      <xdr:rowOff>133350</xdr:rowOff>
    </xdr:to>
    <xdr:sp macro="" textlink="">
      <xdr:nvSpPr>
        <xdr:cNvPr id="857" name="Texto 27"/>
        <xdr:cNvSpPr txBox="1">
          <a:spLocks noChangeArrowheads="1"/>
        </xdr:cNvSpPr>
      </xdr:nvSpPr>
      <xdr:spPr bwMode="auto">
        <a:xfrm>
          <a:off x="95250" y="28575"/>
          <a:ext cx="8077200"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17</xdr:col>
      <xdr:colOff>224190</xdr:colOff>
      <xdr:row>1043</xdr:row>
      <xdr:rowOff>106220</xdr:rowOff>
    </xdr:from>
    <xdr:to>
      <xdr:col>18</xdr:col>
      <xdr:colOff>399722</xdr:colOff>
      <xdr:row>1044</xdr:row>
      <xdr:rowOff>68312</xdr:rowOff>
    </xdr:to>
    <xdr:sp macro="" textlink="">
      <xdr:nvSpPr>
        <xdr:cNvPr id="858" name="Texto 12"/>
        <xdr:cNvSpPr txBox="1">
          <a:spLocks noChangeArrowheads="1"/>
        </xdr:cNvSpPr>
      </xdr:nvSpPr>
      <xdr:spPr bwMode="auto">
        <a:xfrm>
          <a:off x="10568340" y="12492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 DE 19</a:t>
          </a:r>
          <a:endParaRPr lang="es-MX" sz="700" b="0" i="0" strike="noStrike">
            <a:solidFill>
              <a:srgbClr val="000000"/>
            </a:solidFill>
            <a:latin typeface="+mn-lt"/>
            <a:cs typeface="Times New Roman"/>
          </a:endParaRPr>
        </a:p>
      </xdr:txBody>
    </xdr:sp>
    <xdr:clientData/>
  </xdr:twoCellAnchor>
  <xdr:twoCellAnchor>
    <xdr:from>
      <xdr:col>16</xdr:col>
      <xdr:colOff>0</xdr:colOff>
      <xdr:row>1042</xdr:row>
      <xdr:rowOff>85725</xdr:rowOff>
    </xdr:from>
    <xdr:to>
      <xdr:col>18</xdr:col>
      <xdr:colOff>352424</xdr:colOff>
      <xdr:row>1043</xdr:row>
      <xdr:rowOff>85725</xdr:rowOff>
    </xdr:to>
    <xdr:sp macro="" textlink="">
      <xdr:nvSpPr>
        <xdr:cNvPr id="859" name="Texto 29"/>
        <xdr:cNvSpPr txBox="1">
          <a:spLocks noChangeArrowheads="1"/>
        </xdr:cNvSpPr>
      </xdr:nvSpPr>
      <xdr:spPr bwMode="auto">
        <a:xfrm>
          <a:off x="9925050" y="103822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17</xdr:col>
      <xdr:colOff>224190</xdr:colOff>
      <xdr:row>1505</xdr:row>
      <xdr:rowOff>115745</xdr:rowOff>
    </xdr:from>
    <xdr:to>
      <xdr:col>18</xdr:col>
      <xdr:colOff>399722</xdr:colOff>
      <xdr:row>1506</xdr:row>
      <xdr:rowOff>77837</xdr:rowOff>
    </xdr:to>
    <xdr:sp macro="" textlink="">
      <xdr:nvSpPr>
        <xdr:cNvPr id="860" name="Texto 12"/>
        <xdr:cNvSpPr txBox="1">
          <a:spLocks noChangeArrowheads="1"/>
        </xdr:cNvSpPr>
      </xdr:nvSpPr>
      <xdr:spPr bwMode="auto">
        <a:xfrm>
          <a:off x="10568340" y="1296462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18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400050</xdr:colOff>
      <xdr:row>1504</xdr:row>
      <xdr:rowOff>27215</xdr:rowOff>
    </xdr:from>
    <xdr:to>
      <xdr:col>18</xdr:col>
      <xdr:colOff>352425</xdr:colOff>
      <xdr:row>1505</xdr:row>
      <xdr:rowOff>57150</xdr:rowOff>
    </xdr:to>
    <xdr:sp macro="" textlink="">
      <xdr:nvSpPr>
        <xdr:cNvPr id="861" name="Texto 29"/>
        <xdr:cNvSpPr txBox="1">
          <a:spLocks noChangeArrowheads="1"/>
        </xdr:cNvSpPr>
      </xdr:nvSpPr>
      <xdr:spPr bwMode="auto">
        <a:xfrm>
          <a:off x="9829800" y="129367190"/>
          <a:ext cx="1304925"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17</xdr:col>
      <xdr:colOff>224190</xdr:colOff>
      <xdr:row>1531</xdr:row>
      <xdr:rowOff>20495</xdr:rowOff>
    </xdr:from>
    <xdr:to>
      <xdr:col>18</xdr:col>
      <xdr:colOff>399722</xdr:colOff>
      <xdr:row>1531</xdr:row>
      <xdr:rowOff>173087</xdr:rowOff>
    </xdr:to>
    <xdr:sp macro="" textlink="">
      <xdr:nvSpPr>
        <xdr:cNvPr id="862" name="Texto 12"/>
        <xdr:cNvSpPr txBox="1">
          <a:spLocks noChangeArrowheads="1"/>
        </xdr:cNvSpPr>
      </xdr:nvSpPr>
      <xdr:spPr bwMode="auto">
        <a:xfrm>
          <a:off x="10568340" y="1371900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19 DE 19</a:t>
          </a:r>
          <a:endParaRPr lang="es-MX" sz="700" b="0" i="0" strike="noStrike">
            <a:solidFill>
              <a:srgbClr val="000000"/>
            </a:solidFill>
            <a:latin typeface="+mn-lt"/>
            <a:cs typeface="Times New Roman"/>
          </a:endParaRPr>
        </a:p>
      </xdr:txBody>
    </xdr:sp>
    <xdr:clientData/>
  </xdr:twoCellAnchor>
  <xdr:twoCellAnchor>
    <xdr:from>
      <xdr:col>16</xdr:col>
      <xdr:colOff>28575</xdr:colOff>
      <xdr:row>1529</xdr:row>
      <xdr:rowOff>122465</xdr:rowOff>
    </xdr:from>
    <xdr:to>
      <xdr:col>18</xdr:col>
      <xdr:colOff>352425</xdr:colOff>
      <xdr:row>1530</xdr:row>
      <xdr:rowOff>171450</xdr:rowOff>
    </xdr:to>
    <xdr:sp macro="" textlink="">
      <xdr:nvSpPr>
        <xdr:cNvPr id="863" name="Texto 29"/>
        <xdr:cNvSpPr txBox="1">
          <a:spLocks noChangeArrowheads="1"/>
        </xdr:cNvSpPr>
      </xdr:nvSpPr>
      <xdr:spPr bwMode="auto">
        <a:xfrm>
          <a:off x="9953625" y="136910990"/>
          <a:ext cx="1181100" cy="2394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38100</xdr:colOff>
      <xdr:row>1112</xdr:row>
      <xdr:rowOff>62707</xdr:rowOff>
    </xdr:from>
    <xdr:to>
      <xdr:col>4</xdr:col>
      <xdr:colOff>363010</xdr:colOff>
      <xdr:row>1114</xdr:row>
      <xdr:rowOff>140760</xdr:rowOff>
    </xdr:to>
    <xdr:sp macro="" textlink="">
      <xdr:nvSpPr>
        <xdr:cNvPr id="864" name="Texto 62"/>
        <xdr:cNvSpPr txBox="1">
          <a:spLocks noChangeArrowheads="1"/>
        </xdr:cNvSpPr>
      </xdr:nvSpPr>
      <xdr:spPr bwMode="auto">
        <a:xfrm>
          <a:off x="333375" y="20884357"/>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76467</xdr:colOff>
      <xdr:row>1117</xdr:row>
      <xdr:rowOff>131235</xdr:rowOff>
    </xdr:from>
    <xdr:to>
      <xdr:col>7</xdr:col>
      <xdr:colOff>275432</xdr:colOff>
      <xdr:row>1120</xdr:row>
      <xdr:rowOff>121710</xdr:rowOff>
    </xdr:to>
    <xdr:sp macro="" textlink="">
      <xdr:nvSpPr>
        <xdr:cNvPr id="865" name="Texto 63"/>
        <xdr:cNvSpPr txBox="1">
          <a:spLocks noChangeArrowheads="1"/>
        </xdr:cNvSpPr>
      </xdr:nvSpPr>
      <xdr:spPr bwMode="auto">
        <a:xfrm>
          <a:off x="2867292" y="21905385"/>
          <a:ext cx="23706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73410</xdr:colOff>
      <xdr:row>1112</xdr:row>
      <xdr:rowOff>142875</xdr:rowOff>
    </xdr:from>
    <xdr:to>
      <xdr:col>18</xdr:col>
      <xdr:colOff>386145</xdr:colOff>
      <xdr:row>1114</xdr:row>
      <xdr:rowOff>188385</xdr:rowOff>
    </xdr:to>
    <xdr:sp macro="" textlink="">
      <xdr:nvSpPr>
        <xdr:cNvPr id="866" name="Texto 39"/>
        <xdr:cNvSpPr txBox="1">
          <a:spLocks noChangeArrowheads="1"/>
        </xdr:cNvSpPr>
      </xdr:nvSpPr>
      <xdr:spPr bwMode="auto">
        <a:xfrm>
          <a:off x="9131685" y="2096452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321733</xdr:colOff>
      <xdr:row>1112</xdr:row>
      <xdr:rowOff>140761</xdr:rowOff>
    </xdr:from>
    <xdr:to>
      <xdr:col>11</xdr:col>
      <xdr:colOff>220134</xdr:colOff>
      <xdr:row>1114</xdr:row>
      <xdr:rowOff>188385</xdr:rowOff>
    </xdr:to>
    <xdr:sp macro="" textlink="">
      <xdr:nvSpPr>
        <xdr:cNvPr id="867" name="Texto 39"/>
        <xdr:cNvSpPr txBox="1">
          <a:spLocks noChangeArrowheads="1"/>
        </xdr:cNvSpPr>
      </xdr:nvSpPr>
      <xdr:spPr bwMode="auto">
        <a:xfrm>
          <a:off x="4579408" y="20962411"/>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182035</xdr:colOff>
      <xdr:row>1118</xdr:row>
      <xdr:rowOff>55035</xdr:rowOff>
    </xdr:from>
    <xdr:to>
      <xdr:col>14</xdr:col>
      <xdr:colOff>277285</xdr:colOff>
      <xdr:row>1120</xdr:row>
      <xdr:rowOff>152400</xdr:rowOff>
    </xdr:to>
    <xdr:sp macro="" textlink="" fLocksText="0">
      <xdr:nvSpPr>
        <xdr:cNvPr id="868" name="Text Box 14"/>
        <xdr:cNvSpPr txBox="1">
          <a:spLocks noChangeArrowheads="1"/>
        </xdr:cNvSpPr>
      </xdr:nvSpPr>
      <xdr:spPr bwMode="auto">
        <a:xfrm>
          <a:off x="7487710" y="22019685"/>
          <a:ext cx="1847850" cy="47836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xdr:col>
      <xdr:colOff>0</xdr:colOff>
      <xdr:row>1518</xdr:row>
      <xdr:rowOff>24608</xdr:rowOff>
    </xdr:from>
    <xdr:to>
      <xdr:col>4</xdr:col>
      <xdr:colOff>324910</xdr:colOff>
      <xdr:row>1520</xdr:row>
      <xdr:rowOff>47626</xdr:rowOff>
    </xdr:to>
    <xdr:sp macro="" textlink="">
      <xdr:nvSpPr>
        <xdr:cNvPr id="869" name="Texto 62"/>
        <xdr:cNvSpPr txBox="1">
          <a:spLocks noChangeArrowheads="1"/>
        </xdr:cNvSpPr>
      </xdr:nvSpPr>
      <xdr:spPr bwMode="auto">
        <a:xfrm>
          <a:off x="295275" y="134717633"/>
          <a:ext cx="2820460" cy="40401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1209942</xdr:colOff>
      <xdr:row>1520</xdr:row>
      <xdr:rowOff>66674</xdr:rowOff>
    </xdr:from>
    <xdr:to>
      <xdr:col>7</xdr:col>
      <xdr:colOff>65882</xdr:colOff>
      <xdr:row>1523</xdr:row>
      <xdr:rowOff>142875</xdr:rowOff>
    </xdr:to>
    <xdr:sp macro="" textlink="">
      <xdr:nvSpPr>
        <xdr:cNvPr id="870" name="Texto 63"/>
        <xdr:cNvSpPr txBox="1">
          <a:spLocks noChangeArrowheads="1"/>
        </xdr:cNvSpPr>
      </xdr:nvSpPr>
      <xdr:spPr bwMode="auto">
        <a:xfrm>
          <a:off x="2524392" y="135140699"/>
          <a:ext cx="2504015" cy="64770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u="sng"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63885</xdr:colOff>
      <xdr:row>1518</xdr:row>
      <xdr:rowOff>0</xdr:rowOff>
    </xdr:from>
    <xdr:to>
      <xdr:col>18</xdr:col>
      <xdr:colOff>376620</xdr:colOff>
      <xdr:row>1520</xdr:row>
      <xdr:rowOff>47625</xdr:rowOff>
    </xdr:to>
    <xdr:sp macro="" textlink="">
      <xdr:nvSpPr>
        <xdr:cNvPr id="871" name="Texto 39"/>
        <xdr:cNvSpPr txBox="1">
          <a:spLocks noChangeArrowheads="1"/>
        </xdr:cNvSpPr>
      </xdr:nvSpPr>
      <xdr:spPr bwMode="auto">
        <a:xfrm>
          <a:off x="9122160" y="134693025"/>
          <a:ext cx="2036760" cy="42862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352425</xdr:colOff>
      <xdr:row>1518</xdr:row>
      <xdr:rowOff>45511</xdr:rowOff>
    </xdr:from>
    <xdr:to>
      <xdr:col>10</xdr:col>
      <xdr:colOff>439209</xdr:colOff>
      <xdr:row>1520</xdr:row>
      <xdr:rowOff>76200</xdr:rowOff>
    </xdr:to>
    <xdr:sp macro="" textlink="">
      <xdr:nvSpPr>
        <xdr:cNvPr id="872" name="Texto 39"/>
        <xdr:cNvSpPr txBox="1">
          <a:spLocks noChangeArrowheads="1"/>
        </xdr:cNvSpPr>
      </xdr:nvSpPr>
      <xdr:spPr bwMode="auto">
        <a:xfrm>
          <a:off x="4610100" y="134738536"/>
          <a:ext cx="3134784" cy="411689"/>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801160</xdr:colOff>
      <xdr:row>1520</xdr:row>
      <xdr:rowOff>9526</xdr:rowOff>
    </xdr:from>
    <xdr:to>
      <xdr:col>14</xdr:col>
      <xdr:colOff>58210</xdr:colOff>
      <xdr:row>1523</xdr:row>
      <xdr:rowOff>104776</xdr:rowOff>
    </xdr:to>
    <xdr:sp macro="" textlink="" fLocksText="0">
      <xdr:nvSpPr>
        <xdr:cNvPr id="873" name="Text Box 14"/>
        <xdr:cNvSpPr txBox="1">
          <a:spLocks noChangeArrowheads="1"/>
        </xdr:cNvSpPr>
      </xdr:nvSpPr>
      <xdr:spPr bwMode="auto">
        <a:xfrm>
          <a:off x="7268635" y="135083551"/>
          <a:ext cx="1847850"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0</xdr:colOff>
      <xdr:row>1545</xdr:row>
      <xdr:rowOff>24607</xdr:rowOff>
    </xdr:from>
    <xdr:to>
      <xdr:col>4</xdr:col>
      <xdr:colOff>324910</xdr:colOff>
      <xdr:row>1547</xdr:row>
      <xdr:rowOff>102660</xdr:rowOff>
    </xdr:to>
    <xdr:sp macro="" textlink="">
      <xdr:nvSpPr>
        <xdr:cNvPr id="874" name="Texto 62"/>
        <xdr:cNvSpPr txBox="1">
          <a:spLocks noChangeArrowheads="1"/>
        </xdr:cNvSpPr>
      </xdr:nvSpPr>
      <xdr:spPr bwMode="auto">
        <a:xfrm>
          <a:off x="295275" y="140346907"/>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1551</xdr:row>
      <xdr:rowOff>16935</xdr:rowOff>
    </xdr:from>
    <xdr:to>
      <xdr:col>7</xdr:col>
      <xdr:colOff>380207</xdr:colOff>
      <xdr:row>1554</xdr:row>
      <xdr:rowOff>7410</xdr:rowOff>
    </xdr:to>
    <xdr:sp macro="" textlink="">
      <xdr:nvSpPr>
        <xdr:cNvPr id="875" name="Texto 63"/>
        <xdr:cNvSpPr txBox="1">
          <a:spLocks noChangeArrowheads="1"/>
        </xdr:cNvSpPr>
      </xdr:nvSpPr>
      <xdr:spPr bwMode="auto">
        <a:xfrm>
          <a:off x="2829192" y="141482235"/>
          <a:ext cx="251354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1545</xdr:row>
      <xdr:rowOff>0</xdr:rowOff>
    </xdr:from>
    <xdr:to>
      <xdr:col>18</xdr:col>
      <xdr:colOff>376620</xdr:colOff>
      <xdr:row>1547</xdr:row>
      <xdr:rowOff>45510</xdr:rowOff>
    </xdr:to>
    <xdr:sp macro="" textlink="">
      <xdr:nvSpPr>
        <xdr:cNvPr id="876" name="Texto 39"/>
        <xdr:cNvSpPr txBox="1">
          <a:spLocks noChangeArrowheads="1"/>
        </xdr:cNvSpPr>
      </xdr:nvSpPr>
      <xdr:spPr bwMode="auto">
        <a:xfrm>
          <a:off x="9122160" y="14032230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750358</xdr:colOff>
      <xdr:row>1545</xdr:row>
      <xdr:rowOff>35986</xdr:rowOff>
    </xdr:from>
    <xdr:to>
      <xdr:col>10</xdr:col>
      <xdr:colOff>410634</xdr:colOff>
      <xdr:row>1547</xdr:row>
      <xdr:rowOff>83610</xdr:rowOff>
    </xdr:to>
    <xdr:sp macro="" textlink="">
      <xdr:nvSpPr>
        <xdr:cNvPr id="877" name="Texto 39"/>
        <xdr:cNvSpPr txBox="1">
          <a:spLocks noChangeArrowheads="1"/>
        </xdr:cNvSpPr>
      </xdr:nvSpPr>
      <xdr:spPr bwMode="auto">
        <a:xfrm>
          <a:off x="4246033" y="140358286"/>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134410</xdr:colOff>
      <xdr:row>1550</xdr:row>
      <xdr:rowOff>104775</xdr:rowOff>
    </xdr:from>
    <xdr:to>
      <xdr:col>14</xdr:col>
      <xdr:colOff>229660</xdr:colOff>
      <xdr:row>1554</xdr:row>
      <xdr:rowOff>161925</xdr:rowOff>
    </xdr:to>
    <xdr:sp macro="" textlink="" fLocksText="0">
      <xdr:nvSpPr>
        <xdr:cNvPr id="878" name="Text Box 14"/>
        <xdr:cNvSpPr txBox="1">
          <a:spLocks noChangeArrowheads="1"/>
        </xdr:cNvSpPr>
      </xdr:nvSpPr>
      <xdr:spPr bwMode="auto">
        <a:xfrm>
          <a:off x="7440085" y="141379575"/>
          <a:ext cx="1847850" cy="8191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47626</xdr:colOff>
      <xdr:row>1177</xdr:row>
      <xdr:rowOff>19049</xdr:rowOff>
    </xdr:from>
    <xdr:to>
      <xdr:col>12</xdr:col>
      <xdr:colOff>76200</xdr:colOff>
      <xdr:row>1181</xdr:row>
      <xdr:rowOff>0</xdr:rowOff>
    </xdr:to>
    <xdr:sp macro="" textlink="">
      <xdr:nvSpPr>
        <xdr:cNvPr id="879" name="Texto 27"/>
        <xdr:cNvSpPr txBox="1">
          <a:spLocks noChangeArrowheads="1"/>
        </xdr:cNvSpPr>
      </xdr:nvSpPr>
      <xdr:spPr bwMode="auto">
        <a:xfrm>
          <a:off x="342901" y="37585649"/>
          <a:ext cx="7867649"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17</xdr:col>
      <xdr:colOff>224190</xdr:colOff>
      <xdr:row>1183</xdr:row>
      <xdr:rowOff>20495</xdr:rowOff>
    </xdr:from>
    <xdr:to>
      <xdr:col>18</xdr:col>
      <xdr:colOff>399722</xdr:colOff>
      <xdr:row>1183</xdr:row>
      <xdr:rowOff>173087</xdr:rowOff>
    </xdr:to>
    <xdr:sp macro="" textlink="">
      <xdr:nvSpPr>
        <xdr:cNvPr id="880" name="Texto 12"/>
        <xdr:cNvSpPr txBox="1">
          <a:spLocks noChangeArrowheads="1"/>
        </xdr:cNvSpPr>
      </xdr:nvSpPr>
      <xdr:spPr bwMode="auto">
        <a:xfrm>
          <a:off x="10568340" y="3873009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6 DE 19</a:t>
          </a:r>
        </a:p>
      </xdr:txBody>
    </xdr:sp>
    <xdr:clientData/>
  </xdr:twoCellAnchor>
  <xdr:twoCellAnchor>
    <xdr:from>
      <xdr:col>15</xdr:col>
      <xdr:colOff>485775</xdr:colOff>
      <xdr:row>1182</xdr:row>
      <xdr:rowOff>0</xdr:rowOff>
    </xdr:from>
    <xdr:to>
      <xdr:col>18</xdr:col>
      <xdr:colOff>352424</xdr:colOff>
      <xdr:row>1182</xdr:row>
      <xdr:rowOff>123825</xdr:rowOff>
    </xdr:to>
    <xdr:sp macro="" textlink="">
      <xdr:nvSpPr>
        <xdr:cNvPr id="881" name="Texto 29"/>
        <xdr:cNvSpPr txBox="1">
          <a:spLocks noChangeArrowheads="1"/>
        </xdr:cNvSpPr>
      </xdr:nvSpPr>
      <xdr:spPr bwMode="auto">
        <a:xfrm>
          <a:off x="9915525" y="38519100"/>
          <a:ext cx="1219199" cy="1238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323849</xdr:colOff>
      <xdr:row>1245</xdr:row>
      <xdr:rowOff>24607</xdr:rowOff>
    </xdr:from>
    <xdr:to>
      <xdr:col>4</xdr:col>
      <xdr:colOff>334434</xdr:colOff>
      <xdr:row>1247</xdr:row>
      <xdr:rowOff>102660</xdr:rowOff>
    </xdr:to>
    <xdr:sp macro="" textlink="">
      <xdr:nvSpPr>
        <xdr:cNvPr id="882" name="Texto 62"/>
        <xdr:cNvSpPr txBox="1">
          <a:spLocks noChangeArrowheads="1"/>
        </xdr:cNvSpPr>
      </xdr:nvSpPr>
      <xdr:spPr bwMode="auto">
        <a:xfrm>
          <a:off x="619124" y="59098657"/>
          <a:ext cx="2506135"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1200418</xdr:colOff>
      <xdr:row>1248</xdr:row>
      <xdr:rowOff>0</xdr:rowOff>
    </xdr:from>
    <xdr:to>
      <xdr:col>6</xdr:col>
      <xdr:colOff>600076</xdr:colOff>
      <xdr:row>1250</xdr:row>
      <xdr:rowOff>161926</xdr:rowOff>
    </xdr:to>
    <xdr:sp macro="" textlink="">
      <xdr:nvSpPr>
        <xdr:cNvPr id="883" name="Texto 63"/>
        <xdr:cNvSpPr txBox="1">
          <a:spLocks noChangeArrowheads="1"/>
        </xdr:cNvSpPr>
      </xdr:nvSpPr>
      <xdr:spPr bwMode="auto">
        <a:xfrm>
          <a:off x="2514868" y="59645550"/>
          <a:ext cx="2342883" cy="54292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54360</xdr:colOff>
      <xdr:row>1245</xdr:row>
      <xdr:rowOff>28575</xdr:rowOff>
    </xdr:from>
    <xdr:to>
      <xdr:col>18</xdr:col>
      <xdr:colOff>367095</xdr:colOff>
      <xdr:row>1247</xdr:row>
      <xdr:rowOff>74085</xdr:rowOff>
    </xdr:to>
    <xdr:sp macro="" textlink="">
      <xdr:nvSpPr>
        <xdr:cNvPr id="884" name="Texto 39"/>
        <xdr:cNvSpPr txBox="1">
          <a:spLocks noChangeArrowheads="1"/>
        </xdr:cNvSpPr>
      </xdr:nvSpPr>
      <xdr:spPr bwMode="auto">
        <a:xfrm>
          <a:off x="9112635" y="5910262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400050</xdr:colOff>
      <xdr:row>1245</xdr:row>
      <xdr:rowOff>112186</xdr:rowOff>
    </xdr:from>
    <xdr:to>
      <xdr:col>10</xdr:col>
      <xdr:colOff>353484</xdr:colOff>
      <xdr:row>1247</xdr:row>
      <xdr:rowOff>159810</xdr:rowOff>
    </xdr:to>
    <xdr:sp macro="" textlink="">
      <xdr:nvSpPr>
        <xdr:cNvPr id="885" name="Texto 39"/>
        <xdr:cNvSpPr txBox="1">
          <a:spLocks noChangeArrowheads="1"/>
        </xdr:cNvSpPr>
      </xdr:nvSpPr>
      <xdr:spPr bwMode="auto">
        <a:xfrm>
          <a:off x="4657725" y="59186236"/>
          <a:ext cx="3001434"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820210</xdr:colOff>
      <xdr:row>1247</xdr:row>
      <xdr:rowOff>85726</xdr:rowOff>
    </xdr:from>
    <xdr:to>
      <xdr:col>14</xdr:col>
      <xdr:colOff>77260</xdr:colOff>
      <xdr:row>1250</xdr:row>
      <xdr:rowOff>152400</xdr:rowOff>
    </xdr:to>
    <xdr:sp macro="" textlink="" fLocksText="0">
      <xdr:nvSpPr>
        <xdr:cNvPr id="886" name="Text Box 14"/>
        <xdr:cNvSpPr txBox="1">
          <a:spLocks noChangeArrowheads="1"/>
        </xdr:cNvSpPr>
      </xdr:nvSpPr>
      <xdr:spPr bwMode="auto">
        <a:xfrm>
          <a:off x="7287685" y="59540776"/>
          <a:ext cx="1847850" cy="63817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strike="noStrike">
              <a:solidFill>
                <a:srgbClr val="000000"/>
              </a:solidFill>
              <a:latin typeface="+mn-lt"/>
              <a:cs typeface="Arial"/>
            </a:rPr>
            <a:t>___________________________</a:t>
          </a:r>
          <a:endParaRPr lang="es-MX" sz="800" b="1" i="0"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17</xdr:col>
      <xdr:colOff>186090</xdr:colOff>
      <xdr:row>1369</xdr:row>
      <xdr:rowOff>66674</xdr:rowOff>
    </xdr:from>
    <xdr:to>
      <xdr:col>18</xdr:col>
      <xdr:colOff>361950</xdr:colOff>
      <xdr:row>1370</xdr:row>
      <xdr:rowOff>0</xdr:rowOff>
    </xdr:to>
    <xdr:sp macro="" textlink="">
      <xdr:nvSpPr>
        <xdr:cNvPr id="887" name="Texto 12"/>
        <xdr:cNvSpPr txBox="1">
          <a:spLocks noChangeArrowheads="1"/>
        </xdr:cNvSpPr>
      </xdr:nvSpPr>
      <xdr:spPr bwMode="auto">
        <a:xfrm>
          <a:off x="10530240" y="91878149"/>
          <a:ext cx="614010" cy="123826"/>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13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409575</xdr:colOff>
      <xdr:row>1367</xdr:row>
      <xdr:rowOff>122465</xdr:rowOff>
    </xdr:from>
    <xdr:to>
      <xdr:col>18</xdr:col>
      <xdr:colOff>352425</xdr:colOff>
      <xdr:row>1369</xdr:row>
      <xdr:rowOff>9525</xdr:rowOff>
    </xdr:to>
    <xdr:sp macro="" textlink="">
      <xdr:nvSpPr>
        <xdr:cNvPr id="888" name="Texto 29"/>
        <xdr:cNvSpPr txBox="1">
          <a:spLocks noChangeArrowheads="1"/>
        </xdr:cNvSpPr>
      </xdr:nvSpPr>
      <xdr:spPr bwMode="auto">
        <a:xfrm>
          <a:off x="9839325" y="91552940"/>
          <a:ext cx="1295400" cy="2680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85725</xdr:colOff>
      <xdr:row>1411</xdr:row>
      <xdr:rowOff>1</xdr:rowOff>
    </xdr:from>
    <xdr:to>
      <xdr:col>4</xdr:col>
      <xdr:colOff>382060</xdr:colOff>
      <xdr:row>1413</xdr:row>
      <xdr:rowOff>171451</xdr:rowOff>
    </xdr:to>
    <xdr:sp macro="" textlink="">
      <xdr:nvSpPr>
        <xdr:cNvPr id="889" name="Texto 62"/>
        <xdr:cNvSpPr txBox="1">
          <a:spLocks noChangeArrowheads="1"/>
        </xdr:cNvSpPr>
      </xdr:nvSpPr>
      <xdr:spPr bwMode="auto">
        <a:xfrm>
          <a:off x="381000" y="103660576"/>
          <a:ext cx="2791885" cy="5524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105042</xdr:colOff>
      <xdr:row>1417</xdr:row>
      <xdr:rowOff>57150</xdr:rowOff>
    </xdr:from>
    <xdr:to>
      <xdr:col>7</xdr:col>
      <xdr:colOff>380207</xdr:colOff>
      <xdr:row>1420</xdr:row>
      <xdr:rowOff>161925</xdr:rowOff>
    </xdr:to>
    <xdr:sp macro="" textlink="">
      <xdr:nvSpPr>
        <xdr:cNvPr id="890" name="Texto 63"/>
        <xdr:cNvSpPr txBox="1">
          <a:spLocks noChangeArrowheads="1"/>
        </xdr:cNvSpPr>
      </xdr:nvSpPr>
      <xdr:spPr bwMode="auto">
        <a:xfrm>
          <a:off x="2895867" y="104860725"/>
          <a:ext cx="2446865" cy="6762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1411</xdr:row>
      <xdr:rowOff>0</xdr:rowOff>
    </xdr:from>
    <xdr:to>
      <xdr:col>18</xdr:col>
      <xdr:colOff>376620</xdr:colOff>
      <xdr:row>1413</xdr:row>
      <xdr:rowOff>104775</xdr:rowOff>
    </xdr:to>
    <xdr:sp macro="" textlink="">
      <xdr:nvSpPr>
        <xdr:cNvPr id="891" name="Texto 39"/>
        <xdr:cNvSpPr txBox="1">
          <a:spLocks noChangeArrowheads="1"/>
        </xdr:cNvSpPr>
      </xdr:nvSpPr>
      <xdr:spPr bwMode="auto">
        <a:xfrm>
          <a:off x="9122160" y="103660575"/>
          <a:ext cx="2036760" cy="4857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0</xdr:colOff>
      <xdr:row>1411</xdr:row>
      <xdr:rowOff>16937</xdr:rowOff>
    </xdr:from>
    <xdr:to>
      <xdr:col>10</xdr:col>
      <xdr:colOff>257176</xdr:colOff>
      <xdr:row>1413</xdr:row>
      <xdr:rowOff>152401</xdr:rowOff>
    </xdr:to>
    <xdr:sp macro="" textlink="">
      <xdr:nvSpPr>
        <xdr:cNvPr id="892" name="Texto 39"/>
        <xdr:cNvSpPr txBox="1">
          <a:spLocks noChangeArrowheads="1"/>
        </xdr:cNvSpPr>
      </xdr:nvSpPr>
      <xdr:spPr bwMode="auto">
        <a:xfrm>
          <a:off x="4962525" y="103677512"/>
          <a:ext cx="2600326" cy="5164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1417</xdr:row>
      <xdr:rowOff>47625</xdr:rowOff>
    </xdr:from>
    <xdr:to>
      <xdr:col>14</xdr:col>
      <xdr:colOff>239185</xdr:colOff>
      <xdr:row>1420</xdr:row>
      <xdr:rowOff>171450</xdr:rowOff>
    </xdr:to>
    <xdr:sp macro="" textlink="" fLocksText="0">
      <xdr:nvSpPr>
        <xdr:cNvPr id="893" name="Text Box 14"/>
        <xdr:cNvSpPr txBox="1">
          <a:spLocks noChangeArrowheads="1"/>
        </xdr:cNvSpPr>
      </xdr:nvSpPr>
      <xdr:spPr bwMode="auto">
        <a:xfrm>
          <a:off x="7449610" y="104851200"/>
          <a:ext cx="1847850" cy="6953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224190</xdr:colOff>
      <xdr:row>1427</xdr:row>
      <xdr:rowOff>20495</xdr:rowOff>
    </xdr:from>
    <xdr:to>
      <xdr:col>18</xdr:col>
      <xdr:colOff>399722</xdr:colOff>
      <xdr:row>1427</xdr:row>
      <xdr:rowOff>173087</xdr:rowOff>
    </xdr:to>
    <xdr:sp macro="" textlink="">
      <xdr:nvSpPr>
        <xdr:cNvPr id="894" name="Texto 12"/>
        <xdr:cNvSpPr txBox="1">
          <a:spLocks noChangeArrowheads="1"/>
        </xdr:cNvSpPr>
      </xdr:nvSpPr>
      <xdr:spPr bwMode="auto">
        <a:xfrm>
          <a:off x="10568340" y="10672907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15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85725</xdr:colOff>
      <xdr:row>1425</xdr:row>
      <xdr:rowOff>122465</xdr:rowOff>
    </xdr:from>
    <xdr:to>
      <xdr:col>18</xdr:col>
      <xdr:colOff>352425</xdr:colOff>
      <xdr:row>1426</xdr:row>
      <xdr:rowOff>152400</xdr:rowOff>
    </xdr:to>
    <xdr:sp macro="" textlink="">
      <xdr:nvSpPr>
        <xdr:cNvPr id="895" name="Texto 29"/>
        <xdr:cNvSpPr txBox="1">
          <a:spLocks noChangeArrowheads="1"/>
        </xdr:cNvSpPr>
      </xdr:nvSpPr>
      <xdr:spPr bwMode="auto">
        <a:xfrm>
          <a:off x="10010775" y="106450040"/>
          <a:ext cx="1123950"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171450</xdr:colOff>
      <xdr:row>1493</xdr:row>
      <xdr:rowOff>43657</xdr:rowOff>
    </xdr:from>
    <xdr:to>
      <xdr:col>4</xdr:col>
      <xdr:colOff>315385</xdr:colOff>
      <xdr:row>1495</xdr:row>
      <xdr:rowOff>121710</xdr:rowOff>
    </xdr:to>
    <xdr:sp macro="" textlink="">
      <xdr:nvSpPr>
        <xdr:cNvPr id="896" name="Texto 62"/>
        <xdr:cNvSpPr txBox="1">
          <a:spLocks noChangeArrowheads="1"/>
        </xdr:cNvSpPr>
      </xdr:nvSpPr>
      <xdr:spPr bwMode="auto">
        <a:xfrm>
          <a:off x="171450" y="127288132"/>
          <a:ext cx="29347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1419492</xdr:colOff>
      <xdr:row>1495</xdr:row>
      <xdr:rowOff>64561</xdr:rowOff>
    </xdr:from>
    <xdr:to>
      <xdr:col>7</xdr:col>
      <xdr:colOff>284957</xdr:colOff>
      <xdr:row>1498</xdr:row>
      <xdr:rowOff>142875</xdr:rowOff>
    </xdr:to>
    <xdr:sp macro="" textlink="">
      <xdr:nvSpPr>
        <xdr:cNvPr id="897" name="Texto 63"/>
        <xdr:cNvSpPr txBox="1">
          <a:spLocks noChangeArrowheads="1"/>
        </xdr:cNvSpPr>
      </xdr:nvSpPr>
      <xdr:spPr bwMode="auto">
        <a:xfrm>
          <a:off x="2733942" y="127690036"/>
          <a:ext cx="2513540" cy="64981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6735</xdr:colOff>
      <xdr:row>1493</xdr:row>
      <xdr:rowOff>28575</xdr:rowOff>
    </xdr:from>
    <xdr:to>
      <xdr:col>18</xdr:col>
      <xdr:colOff>319470</xdr:colOff>
      <xdr:row>1495</xdr:row>
      <xdr:rowOff>74085</xdr:rowOff>
    </xdr:to>
    <xdr:sp macro="" textlink="">
      <xdr:nvSpPr>
        <xdr:cNvPr id="898" name="Texto 39"/>
        <xdr:cNvSpPr txBox="1">
          <a:spLocks noChangeArrowheads="1"/>
        </xdr:cNvSpPr>
      </xdr:nvSpPr>
      <xdr:spPr bwMode="auto">
        <a:xfrm>
          <a:off x="9065010" y="12727305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495300</xdr:colOff>
      <xdr:row>1493</xdr:row>
      <xdr:rowOff>26461</xdr:rowOff>
    </xdr:from>
    <xdr:to>
      <xdr:col>10</xdr:col>
      <xdr:colOff>448734</xdr:colOff>
      <xdr:row>1495</xdr:row>
      <xdr:rowOff>74085</xdr:rowOff>
    </xdr:to>
    <xdr:sp macro="" textlink="">
      <xdr:nvSpPr>
        <xdr:cNvPr id="899" name="Texto 39"/>
        <xdr:cNvSpPr txBox="1">
          <a:spLocks noChangeArrowheads="1"/>
        </xdr:cNvSpPr>
      </xdr:nvSpPr>
      <xdr:spPr bwMode="auto">
        <a:xfrm>
          <a:off x="4752975" y="127270936"/>
          <a:ext cx="3001434"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809626</xdr:colOff>
      <xdr:row>1495</xdr:row>
      <xdr:rowOff>66676</xdr:rowOff>
    </xdr:from>
    <xdr:to>
      <xdr:col>14</xdr:col>
      <xdr:colOff>115361</xdr:colOff>
      <xdr:row>1498</xdr:row>
      <xdr:rowOff>171450</xdr:rowOff>
    </xdr:to>
    <xdr:sp macro="" textlink="" fLocksText="0">
      <xdr:nvSpPr>
        <xdr:cNvPr id="900" name="Text Box 14"/>
        <xdr:cNvSpPr txBox="1">
          <a:spLocks noChangeArrowheads="1"/>
        </xdr:cNvSpPr>
      </xdr:nvSpPr>
      <xdr:spPr bwMode="auto">
        <a:xfrm>
          <a:off x="7277101" y="127692151"/>
          <a:ext cx="1896535" cy="67627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xdr:col>
      <xdr:colOff>0</xdr:colOff>
      <xdr:row>1324</xdr:row>
      <xdr:rowOff>24607</xdr:rowOff>
    </xdr:from>
    <xdr:to>
      <xdr:col>4</xdr:col>
      <xdr:colOff>324910</xdr:colOff>
      <xdr:row>1327</xdr:row>
      <xdr:rowOff>0</xdr:rowOff>
    </xdr:to>
    <xdr:sp macro="" textlink="">
      <xdr:nvSpPr>
        <xdr:cNvPr id="901" name="Texto 62"/>
        <xdr:cNvSpPr txBox="1">
          <a:spLocks noChangeArrowheads="1"/>
        </xdr:cNvSpPr>
      </xdr:nvSpPr>
      <xdr:spPr bwMode="auto">
        <a:xfrm>
          <a:off x="295275" y="81625282"/>
          <a:ext cx="2820460" cy="5468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none" strike="noStrike">
              <a:solidFill>
                <a:srgbClr val="000000"/>
              </a:solidFill>
              <a:latin typeface="+mn-lt"/>
              <a:cs typeface="Times New Roman"/>
            </a:rPr>
            <a:t>__</a:t>
          </a:r>
          <a:r>
            <a:rPr lang="es-MX" sz="800" b="0" i="0" u="none" strike="noStrike">
              <a:solidFill>
                <a:srgbClr val="000000"/>
              </a:solidFill>
              <a:latin typeface="+mn-lt"/>
              <a:cs typeface="Times New Roman"/>
            </a:rPr>
            <a:t>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1524267</xdr:colOff>
      <xdr:row>1328</xdr:row>
      <xdr:rowOff>0</xdr:rowOff>
    </xdr:from>
    <xdr:to>
      <xdr:col>7</xdr:col>
      <xdr:colOff>304007</xdr:colOff>
      <xdr:row>1330</xdr:row>
      <xdr:rowOff>161925</xdr:rowOff>
    </xdr:to>
    <xdr:sp macro="" textlink="">
      <xdr:nvSpPr>
        <xdr:cNvPr id="902" name="Texto 63"/>
        <xdr:cNvSpPr txBox="1">
          <a:spLocks noChangeArrowheads="1"/>
        </xdr:cNvSpPr>
      </xdr:nvSpPr>
      <xdr:spPr bwMode="auto">
        <a:xfrm>
          <a:off x="2791092" y="82362675"/>
          <a:ext cx="2475440" cy="54292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63885</xdr:colOff>
      <xdr:row>1324</xdr:row>
      <xdr:rowOff>0</xdr:rowOff>
    </xdr:from>
    <xdr:to>
      <xdr:col>18</xdr:col>
      <xdr:colOff>376620</xdr:colOff>
      <xdr:row>1327</xdr:row>
      <xdr:rowOff>0</xdr:rowOff>
    </xdr:to>
    <xdr:sp macro="" textlink="">
      <xdr:nvSpPr>
        <xdr:cNvPr id="903" name="Texto 39"/>
        <xdr:cNvSpPr txBox="1">
          <a:spLocks noChangeArrowheads="1"/>
        </xdr:cNvSpPr>
      </xdr:nvSpPr>
      <xdr:spPr bwMode="auto">
        <a:xfrm>
          <a:off x="9122160" y="81600675"/>
          <a:ext cx="2036760" cy="5715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321734</xdr:colOff>
      <xdr:row>1324</xdr:row>
      <xdr:rowOff>45511</xdr:rowOff>
    </xdr:from>
    <xdr:to>
      <xdr:col>10</xdr:col>
      <xdr:colOff>381001</xdr:colOff>
      <xdr:row>1327</xdr:row>
      <xdr:rowOff>0</xdr:rowOff>
    </xdr:to>
    <xdr:sp macro="" textlink="">
      <xdr:nvSpPr>
        <xdr:cNvPr id="904" name="Texto 39"/>
        <xdr:cNvSpPr txBox="1">
          <a:spLocks noChangeArrowheads="1"/>
        </xdr:cNvSpPr>
      </xdr:nvSpPr>
      <xdr:spPr bwMode="auto">
        <a:xfrm>
          <a:off x="4579409" y="81646186"/>
          <a:ext cx="3107267" cy="525989"/>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696385</xdr:colOff>
      <xdr:row>1326</xdr:row>
      <xdr:rowOff>123825</xdr:rowOff>
    </xdr:from>
    <xdr:to>
      <xdr:col>14</xdr:col>
      <xdr:colOff>10585</xdr:colOff>
      <xdr:row>1330</xdr:row>
      <xdr:rowOff>171450</xdr:rowOff>
    </xdr:to>
    <xdr:sp macro="" textlink="" fLocksText="0">
      <xdr:nvSpPr>
        <xdr:cNvPr id="905" name="Text Box 14"/>
        <xdr:cNvSpPr txBox="1">
          <a:spLocks noChangeArrowheads="1"/>
        </xdr:cNvSpPr>
      </xdr:nvSpPr>
      <xdr:spPr bwMode="auto">
        <a:xfrm>
          <a:off x="7163860" y="82105500"/>
          <a:ext cx="1905000" cy="8096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17</xdr:col>
      <xdr:colOff>171450</xdr:colOff>
      <xdr:row>1070</xdr:row>
      <xdr:rowOff>171450</xdr:rowOff>
    </xdr:from>
    <xdr:to>
      <xdr:col>18</xdr:col>
      <xdr:colOff>346982</xdr:colOff>
      <xdr:row>1071</xdr:row>
      <xdr:rowOff>143067</xdr:rowOff>
    </xdr:to>
    <xdr:sp macro="" textlink="">
      <xdr:nvSpPr>
        <xdr:cNvPr id="906" name="Texto 12"/>
        <xdr:cNvSpPr txBox="1">
          <a:spLocks noChangeArrowheads="1"/>
        </xdr:cNvSpPr>
      </xdr:nvSpPr>
      <xdr:spPr bwMode="auto">
        <a:xfrm>
          <a:off x="10515600" y="8820150"/>
          <a:ext cx="6136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2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266700</xdr:colOff>
      <xdr:row>1208</xdr:row>
      <xdr:rowOff>95250</xdr:rowOff>
    </xdr:from>
    <xdr:to>
      <xdr:col>16</xdr:col>
      <xdr:colOff>385082</xdr:colOff>
      <xdr:row>1209</xdr:row>
      <xdr:rowOff>76200</xdr:rowOff>
    </xdr:to>
    <xdr:sp macro="" textlink="">
      <xdr:nvSpPr>
        <xdr:cNvPr id="907" name="Texto 12"/>
        <xdr:cNvSpPr txBox="1">
          <a:spLocks noChangeArrowheads="1"/>
        </xdr:cNvSpPr>
      </xdr:nvSpPr>
      <xdr:spPr bwMode="auto">
        <a:xfrm>
          <a:off x="9696450" y="46443900"/>
          <a:ext cx="613682" cy="1714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7 DE 19</a:t>
          </a:r>
        </a:p>
      </xdr:txBody>
    </xdr:sp>
    <xdr:clientData/>
  </xdr:twoCellAnchor>
  <xdr:twoCellAnchor>
    <xdr:from>
      <xdr:col>16</xdr:col>
      <xdr:colOff>104775</xdr:colOff>
      <xdr:row>1069</xdr:row>
      <xdr:rowOff>161924</xdr:rowOff>
    </xdr:from>
    <xdr:to>
      <xdr:col>18</xdr:col>
      <xdr:colOff>457199</xdr:colOff>
      <xdr:row>1070</xdr:row>
      <xdr:rowOff>104775</xdr:rowOff>
    </xdr:to>
    <xdr:sp macro="" textlink="">
      <xdr:nvSpPr>
        <xdr:cNvPr id="908" name="Texto 29"/>
        <xdr:cNvSpPr txBox="1">
          <a:spLocks noChangeArrowheads="1"/>
        </xdr:cNvSpPr>
      </xdr:nvSpPr>
      <xdr:spPr bwMode="auto">
        <a:xfrm>
          <a:off x="10029825" y="8620124"/>
          <a:ext cx="120967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14</xdr:col>
      <xdr:colOff>266700</xdr:colOff>
      <xdr:row>1207</xdr:row>
      <xdr:rowOff>66675</xdr:rowOff>
    </xdr:from>
    <xdr:to>
      <xdr:col>17</xdr:col>
      <xdr:colOff>190499</xdr:colOff>
      <xdr:row>1208</xdr:row>
      <xdr:rowOff>66675</xdr:rowOff>
    </xdr:to>
    <xdr:sp macro="" textlink="">
      <xdr:nvSpPr>
        <xdr:cNvPr id="909" name="Texto 29"/>
        <xdr:cNvSpPr txBox="1">
          <a:spLocks noChangeArrowheads="1"/>
        </xdr:cNvSpPr>
      </xdr:nvSpPr>
      <xdr:spPr bwMode="auto">
        <a:xfrm>
          <a:off x="9324975" y="4622482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17</xdr:col>
      <xdr:colOff>233715</xdr:colOff>
      <xdr:row>1310</xdr:row>
      <xdr:rowOff>77645</xdr:rowOff>
    </xdr:from>
    <xdr:to>
      <xdr:col>18</xdr:col>
      <xdr:colOff>409247</xdr:colOff>
      <xdr:row>1311</xdr:row>
      <xdr:rowOff>39737</xdr:rowOff>
    </xdr:to>
    <xdr:sp macro="" textlink="">
      <xdr:nvSpPr>
        <xdr:cNvPr id="910" name="Texto 12"/>
        <xdr:cNvSpPr txBox="1">
          <a:spLocks noChangeArrowheads="1"/>
        </xdr:cNvSpPr>
      </xdr:nvSpPr>
      <xdr:spPr bwMode="auto">
        <a:xfrm>
          <a:off x="10577865" y="766491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11 DE 19</a:t>
          </a:r>
        </a:p>
      </xdr:txBody>
    </xdr:sp>
    <xdr:clientData/>
  </xdr:twoCellAnchor>
  <xdr:twoCellAnchor>
    <xdr:from>
      <xdr:col>16</xdr:col>
      <xdr:colOff>9525</xdr:colOff>
      <xdr:row>1309</xdr:row>
      <xdr:rowOff>57150</xdr:rowOff>
    </xdr:from>
    <xdr:to>
      <xdr:col>18</xdr:col>
      <xdr:colOff>361949</xdr:colOff>
      <xdr:row>1310</xdr:row>
      <xdr:rowOff>57150</xdr:rowOff>
    </xdr:to>
    <xdr:sp macro="" textlink="">
      <xdr:nvSpPr>
        <xdr:cNvPr id="911" name="Texto 29"/>
        <xdr:cNvSpPr txBox="1">
          <a:spLocks noChangeArrowheads="1"/>
        </xdr:cNvSpPr>
      </xdr:nvSpPr>
      <xdr:spPr bwMode="auto">
        <a:xfrm>
          <a:off x="9934575" y="7643812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17</xdr:col>
      <xdr:colOff>233715</xdr:colOff>
      <xdr:row>1479</xdr:row>
      <xdr:rowOff>107581</xdr:rowOff>
    </xdr:from>
    <xdr:to>
      <xdr:col>18</xdr:col>
      <xdr:colOff>409247</xdr:colOff>
      <xdr:row>1480</xdr:row>
      <xdr:rowOff>114301</xdr:rowOff>
    </xdr:to>
    <xdr:sp macro="" textlink="">
      <xdr:nvSpPr>
        <xdr:cNvPr id="912" name="Texto 12"/>
        <xdr:cNvSpPr txBox="1">
          <a:spLocks noChangeArrowheads="1"/>
        </xdr:cNvSpPr>
      </xdr:nvSpPr>
      <xdr:spPr bwMode="auto">
        <a:xfrm>
          <a:off x="10577865" y="122265706"/>
          <a:ext cx="613682" cy="19722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17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190500</xdr:colOff>
      <xdr:row>1478</xdr:row>
      <xdr:rowOff>47625</xdr:rowOff>
    </xdr:from>
    <xdr:to>
      <xdr:col>18</xdr:col>
      <xdr:colOff>457200</xdr:colOff>
      <xdr:row>1479</xdr:row>
      <xdr:rowOff>76200</xdr:rowOff>
    </xdr:to>
    <xdr:sp macro="" textlink="">
      <xdr:nvSpPr>
        <xdr:cNvPr id="913" name="Texto 29"/>
        <xdr:cNvSpPr txBox="1">
          <a:spLocks noChangeArrowheads="1"/>
        </xdr:cNvSpPr>
      </xdr:nvSpPr>
      <xdr:spPr bwMode="auto">
        <a:xfrm>
          <a:off x="10115550" y="122015250"/>
          <a:ext cx="112395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0</xdr:colOff>
      <xdr:row>1054</xdr:row>
      <xdr:rowOff>57151</xdr:rowOff>
    </xdr:from>
    <xdr:to>
      <xdr:col>4</xdr:col>
      <xdr:colOff>267760</xdr:colOff>
      <xdr:row>1056</xdr:row>
      <xdr:rowOff>114301</xdr:rowOff>
    </xdr:to>
    <xdr:sp macro="" textlink="">
      <xdr:nvSpPr>
        <xdr:cNvPr id="914" name="Texto 62"/>
        <xdr:cNvSpPr txBox="1">
          <a:spLocks noChangeArrowheads="1"/>
        </xdr:cNvSpPr>
      </xdr:nvSpPr>
      <xdr:spPr bwMode="auto">
        <a:xfrm>
          <a:off x="295275" y="5657851"/>
          <a:ext cx="2763310" cy="4381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990867</xdr:colOff>
      <xdr:row>1059</xdr:row>
      <xdr:rowOff>125678</xdr:rowOff>
    </xdr:from>
    <xdr:to>
      <xdr:col>6</xdr:col>
      <xdr:colOff>646907</xdr:colOff>
      <xdr:row>1062</xdr:row>
      <xdr:rowOff>161925</xdr:rowOff>
    </xdr:to>
    <xdr:sp macro="" textlink="">
      <xdr:nvSpPr>
        <xdr:cNvPr id="915" name="Texto 63"/>
        <xdr:cNvSpPr txBox="1">
          <a:spLocks noChangeArrowheads="1"/>
        </xdr:cNvSpPr>
      </xdr:nvSpPr>
      <xdr:spPr bwMode="auto">
        <a:xfrm>
          <a:off x="2305317" y="6678878"/>
          <a:ext cx="2599265" cy="60774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121035</xdr:colOff>
      <xdr:row>1054</xdr:row>
      <xdr:rowOff>89692</xdr:rowOff>
    </xdr:from>
    <xdr:to>
      <xdr:col>18</xdr:col>
      <xdr:colOff>433770</xdr:colOff>
      <xdr:row>1056</xdr:row>
      <xdr:rowOff>114300</xdr:rowOff>
    </xdr:to>
    <xdr:sp macro="" textlink="">
      <xdr:nvSpPr>
        <xdr:cNvPr id="916" name="Texto 39"/>
        <xdr:cNvSpPr txBox="1">
          <a:spLocks noChangeArrowheads="1"/>
        </xdr:cNvSpPr>
      </xdr:nvSpPr>
      <xdr:spPr bwMode="auto">
        <a:xfrm>
          <a:off x="9179310" y="5690392"/>
          <a:ext cx="2036760" cy="405608"/>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28575</xdr:colOff>
      <xdr:row>1054</xdr:row>
      <xdr:rowOff>78055</xdr:rowOff>
    </xdr:from>
    <xdr:to>
      <xdr:col>10</xdr:col>
      <xdr:colOff>47625</xdr:colOff>
      <xdr:row>1056</xdr:row>
      <xdr:rowOff>133351</xdr:rowOff>
    </xdr:to>
    <xdr:sp macro="" textlink="">
      <xdr:nvSpPr>
        <xdr:cNvPr id="917" name="Texto 39"/>
        <xdr:cNvSpPr txBox="1">
          <a:spLocks noChangeArrowheads="1"/>
        </xdr:cNvSpPr>
      </xdr:nvSpPr>
      <xdr:spPr bwMode="auto">
        <a:xfrm>
          <a:off x="4991100" y="5678755"/>
          <a:ext cx="2362200" cy="43629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115360</xdr:colOff>
      <xdr:row>1060</xdr:row>
      <xdr:rowOff>87579</xdr:rowOff>
    </xdr:from>
    <xdr:to>
      <xdr:col>14</xdr:col>
      <xdr:colOff>210610</xdr:colOff>
      <xdr:row>1063</xdr:row>
      <xdr:rowOff>0</xdr:rowOff>
    </xdr:to>
    <xdr:sp macro="" textlink="" fLocksText="0">
      <xdr:nvSpPr>
        <xdr:cNvPr id="918" name="Text Box 14"/>
        <xdr:cNvSpPr txBox="1">
          <a:spLocks noChangeArrowheads="1"/>
        </xdr:cNvSpPr>
      </xdr:nvSpPr>
      <xdr:spPr bwMode="auto">
        <a:xfrm>
          <a:off x="7421035" y="6831279"/>
          <a:ext cx="1847850" cy="48392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76201</xdr:colOff>
      <xdr:row>1064</xdr:row>
      <xdr:rowOff>38100</xdr:rowOff>
    </xdr:from>
    <xdr:to>
      <xdr:col>12</xdr:col>
      <xdr:colOff>238125</xdr:colOff>
      <xdr:row>1067</xdr:row>
      <xdr:rowOff>123825</xdr:rowOff>
    </xdr:to>
    <xdr:sp macro="" textlink="">
      <xdr:nvSpPr>
        <xdr:cNvPr id="919" name="Texto 27"/>
        <xdr:cNvSpPr txBox="1">
          <a:spLocks noChangeArrowheads="1"/>
        </xdr:cNvSpPr>
      </xdr:nvSpPr>
      <xdr:spPr bwMode="auto">
        <a:xfrm>
          <a:off x="76201" y="7543800"/>
          <a:ext cx="8296274"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0</xdr:col>
      <xdr:colOff>57151</xdr:colOff>
      <xdr:row>1202</xdr:row>
      <xdr:rowOff>28574</xdr:rowOff>
    </xdr:from>
    <xdr:to>
      <xdr:col>13</xdr:col>
      <xdr:colOff>57150</xdr:colOff>
      <xdr:row>1205</xdr:row>
      <xdr:rowOff>133349</xdr:rowOff>
    </xdr:to>
    <xdr:sp macro="" textlink="">
      <xdr:nvSpPr>
        <xdr:cNvPr id="920" name="Texto 27"/>
        <xdr:cNvSpPr txBox="1">
          <a:spLocks noChangeArrowheads="1"/>
        </xdr:cNvSpPr>
      </xdr:nvSpPr>
      <xdr:spPr bwMode="auto">
        <a:xfrm>
          <a:off x="57151" y="45234224"/>
          <a:ext cx="8553449"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0</xdr:colOff>
      <xdr:row>1194</xdr:row>
      <xdr:rowOff>0</xdr:rowOff>
    </xdr:from>
    <xdr:to>
      <xdr:col>4</xdr:col>
      <xdr:colOff>324910</xdr:colOff>
      <xdr:row>1196</xdr:row>
      <xdr:rowOff>78053</xdr:rowOff>
    </xdr:to>
    <xdr:sp macro="" textlink="">
      <xdr:nvSpPr>
        <xdr:cNvPr id="921" name="Texto 62"/>
        <xdr:cNvSpPr txBox="1">
          <a:spLocks noChangeArrowheads="1"/>
        </xdr:cNvSpPr>
      </xdr:nvSpPr>
      <xdr:spPr bwMode="auto">
        <a:xfrm>
          <a:off x="295275" y="4368165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1197</xdr:row>
      <xdr:rowOff>68528</xdr:rowOff>
    </xdr:from>
    <xdr:to>
      <xdr:col>7</xdr:col>
      <xdr:colOff>237332</xdr:colOff>
      <xdr:row>1201</xdr:row>
      <xdr:rowOff>123825</xdr:rowOff>
    </xdr:to>
    <xdr:sp macro="" textlink="">
      <xdr:nvSpPr>
        <xdr:cNvPr id="922" name="Texto 63"/>
        <xdr:cNvSpPr txBox="1">
          <a:spLocks noChangeArrowheads="1"/>
        </xdr:cNvSpPr>
      </xdr:nvSpPr>
      <xdr:spPr bwMode="auto">
        <a:xfrm>
          <a:off x="2829192" y="44321678"/>
          <a:ext cx="2370665" cy="81729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1194</xdr:row>
      <xdr:rowOff>80168</xdr:rowOff>
    </xdr:from>
    <xdr:to>
      <xdr:col>18</xdr:col>
      <xdr:colOff>348045</xdr:colOff>
      <xdr:row>1196</xdr:row>
      <xdr:rowOff>125678</xdr:rowOff>
    </xdr:to>
    <xdr:sp macro="" textlink="">
      <xdr:nvSpPr>
        <xdr:cNvPr id="923" name="Texto 39"/>
        <xdr:cNvSpPr txBox="1">
          <a:spLocks noChangeArrowheads="1"/>
        </xdr:cNvSpPr>
      </xdr:nvSpPr>
      <xdr:spPr bwMode="auto">
        <a:xfrm>
          <a:off x="9093585" y="4376181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283633</xdr:colOff>
      <xdr:row>1194</xdr:row>
      <xdr:rowOff>78054</xdr:rowOff>
    </xdr:from>
    <xdr:to>
      <xdr:col>11</xdr:col>
      <xdr:colOff>182034</xdr:colOff>
      <xdr:row>1196</xdr:row>
      <xdr:rowOff>125678</xdr:rowOff>
    </xdr:to>
    <xdr:sp macro="" textlink="">
      <xdr:nvSpPr>
        <xdr:cNvPr id="924" name="Texto 39"/>
        <xdr:cNvSpPr txBox="1">
          <a:spLocks noChangeArrowheads="1"/>
        </xdr:cNvSpPr>
      </xdr:nvSpPr>
      <xdr:spPr bwMode="auto">
        <a:xfrm>
          <a:off x="4541308" y="4375970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1197</xdr:row>
      <xdr:rowOff>182828</xdr:rowOff>
    </xdr:from>
    <xdr:to>
      <xdr:col>14</xdr:col>
      <xdr:colOff>239185</xdr:colOff>
      <xdr:row>1202</xdr:row>
      <xdr:rowOff>0</xdr:rowOff>
    </xdr:to>
    <xdr:sp macro="" textlink="" fLocksText="0">
      <xdr:nvSpPr>
        <xdr:cNvPr id="925" name="Text Box 14"/>
        <xdr:cNvSpPr txBox="1">
          <a:spLocks noChangeArrowheads="1"/>
        </xdr:cNvSpPr>
      </xdr:nvSpPr>
      <xdr:spPr bwMode="auto">
        <a:xfrm>
          <a:off x="7449610" y="44435978"/>
          <a:ext cx="1847850" cy="7696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47625</xdr:colOff>
      <xdr:row>1304</xdr:row>
      <xdr:rowOff>28575</xdr:rowOff>
    </xdr:from>
    <xdr:to>
      <xdr:col>13</xdr:col>
      <xdr:colOff>47624</xdr:colOff>
      <xdr:row>1308</xdr:row>
      <xdr:rowOff>9526</xdr:rowOff>
    </xdr:to>
    <xdr:sp macro="" textlink="">
      <xdr:nvSpPr>
        <xdr:cNvPr id="926" name="Texto 27"/>
        <xdr:cNvSpPr txBox="1">
          <a:spLocks noChangeArrowheads="1"/>
        </xdr:cNvSpPr>
      </xdr:nvSpPr>
      <xdr:spPr bwMode="auto">
        <a:xfrm>
          <a:off x="47625" y="75457050"/>
          <a:ext cx="8553449"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0</xdr:col>
      <xdr:colOff>47626</xdr:colOff>
      <xdr:row>1362</xdr:row>
      <xdr:rowOff>28575</xdr:rowOff>
    </xdr:from>
    <xdr:to>
      <xdr:col>12</xdr:col>
      <xdr:colOff>0</xdr:colOff>
      <xdr:row>1366</xdr:row>
      <xdr:rowOff>9526</xdr:rowOff>
    </xdr:to>
    <xdr:sp macro="" textlink="">
      <xdr:nvSpPr>
        <xdr:cNvPr id="927" name="Texto 27"/>
        <xdr:cNvSpPr txBox="1">
          <a:spLocks noChangeArrowheads="1"/>
        </xdr:cNvSpPr>
      </xdr:nvSpPr>
      <xdr:spPr bwMode="auto">
        <a:xfrm>
          <a:off x="47626" y="90506550"/>
          <a:ext cx="8086724"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9526</xdr:colOff>
      <xdr:row>1421</xdr:row>
      <xdr:rowOff>66675</xdr:rowOff>
    </xdr:from>
    <xdr:to>
      <xdr:col>12</xdr:col>
      <xdr:colOff>95251</xdr:colOff>
      <xdr:row>1424</xdr:row>
      <xdr:rowOff>133350</xdr:rowOff>
    </xdr:to>
    <xdr:sp macro="" textlink="">
      <xdr:nvSpPr>
        <xdr:cNvPr id="928" name="Texto 27"/>
        <xdr:cNvSpPr txBox="1">
          <a:spLocks noChangeArrowheads="1"/>
        </xdr:cNvSpPr>
      </xdr:nvSpPr>
      <xdr:spPr bwMode="auto">
        <a:xfrm>
          <a:off x="304801" y="105632250"/>
          <a:ext cx="792480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0</xdr:col>
      <xdr:colOff>28575</xdr:colOff>
      <xdr:row>1462</xdr:row>
      <xdr:rowOff>85725</xdr:rowOff>
    </xdr:from>
    <xdr:to>
      <xdr:col>3</xdr:col>
      <xdr:colOff>1466850</xdr:colOff>
      <xdr:row>1464</xdr:row>
      <xdr:rowOff>163778</xdr:rowOff>
    </xdr:to>
    <xdr:sp macro="" textlink="">
      <xdr:nvSpPr>
        <xdr:cNvPr id="929" name="Texto 62"/>
        <xdr:cNvSpPr txBox="1">
          <a:spLocks noChangeArrowheads="1"/>
        </xdr:cNvSpPr>
      </xdr:nvSpPr>
      <xdr:spPr bwMode="auto">
        <a:xfrm>
          <a:off x="28575" y="119005350"/>
          <a:ext cx="2752725"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1095375</xdr:colOff>
      <xdr:row>1468</xdr:row>
      <xdr:rowOff>95250</xdr:rowOff>
    </xdr:from>
    <xdr:to>
      <xdr:col>6</xdr:col>
      <xdr:colOff>580232</xdr:colOff>
      <xdr:row>1471</xdr:row>
      <xdr:rowOff>95250</xdr:rowOff>
    </xdr:to>
    <xdr:sp macro="" textlink="">
      <xdr:nvSpPr>
        <xdr:cNvPr id="930" name="Texto 63"/>
        <xdr:cNvSpPr txBox="1">
          <a:spLocks noChangeArrowheads="1"/>
        </xdr:cNvSpPr>
      </xdr:nvSpPr>
      <xdr:spPr bwMode="auto">
        <a:xfrm>
          <a:off x="2409825" y="120157875"/>
          <a:ext cx="2428082" cy="5715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13</xdr:col>
      <xdr:colOff>323850</xdr:colOff>
      <xdr:row>1462</xdr:row>
      <xdr:rowOff>108743</xdr:rowOff>
    </xdr:from>
    <xdr:to>
      <xdr:col>18</xdr:col>
      <xdr:colOff>419100</xdr:colOff>
      <xdr:row>1464</xdr:row>
      <xdr:rowOff>154253</xdr:rowOff>
    </xdr:to>
    <xdr:sp macro="" textlink="">
      <xdr:nvSpPr>
        <xdr:cNvPr id="931" name="Texto 39"/>
        <xdr:cNvSpPr txBox="1">
          <a:spLocks noChangeArrowheads="1"/>
        </xdr:cNvSpPr>
      </xdr:nvSpPr>
      <xdr:spPr bwMode="auto">
        <a:xfrm>
          <a:off x="8877300" y="119028368"/>
          <a:ext cx="232410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457200</xdr:colOff>
      <xdr:row>1462</xdr:row>
      <xdr:rowOff>163779</xdr:rowOff>
    </xdr:from>
    <xdr:to>
      <xdr:col>10</xdr:col>
      <xdr:colOff>39158</xdr:colOff>
      <xdr:row>1465</xdr:row>
      <xdr:rowOff>20903</xdr:rowOff>
    </xdr:to>
    <xdr:sp macro="" textlink="">
      <xdr:nvSpPr>
        <xdr:cNvPr id="932" name="Texto 39"/>
        <xdr:cNvSpPr txBox="1">
          <a:spLocks noChangeArrowheads="1"/>
        </xdr:cNvSpPr>
      </xdr:nvSpPr>
      <xdr:spPr bwMode="auto">
        <a:xfrm>
          <a:off x="4714875" y="119083404"/>
          <a:ext cx="2629958"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10585</xdr:colOff>
      <xdr:row>1467</xdr:row>
      <xdr:rowOff>171451</xdr:rowOff>
    </xdr:from>
    <xdr:to>
      <xdr:col>14</xdr:col>
      <xdr:colOff>105835</xdr:colOff>
      <xdr:row>1471</xdr:row>
      <xdr:rowOff>57150</xdr:rowOff>
    </xdr:to>
    <xdr:sp macro="" textlink="" fLocksText="0">
      <xdr:nvSpPr>
        <xdr:cNvPr id="933" name="Text Box 14"/>
        <xdr:cNvSpPr txBox="1">
          <a:spLocks noChangeArrowheads="1"/>
        </xdr:cNvSpPr>
      </xdr:nvSpPr>
      <xdr:spPr bwMode="auto">
        <a:xfrm>
          <a:off x="7316260" y="120043576"/>
          <a:ext cx="1847850" cy="647699"/>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19051</xdr:colOff>
      <xdr:row>1472</xdr:row>
      <xdr:rowOff>104775</xdr:rowOff>
    </xdr:from>
    <xdr:to>
      <xdr:col>12</xdr:col>
      <xdr:colOff>28576</xdr:colOff>
      <xdr:row>1476</xdr:row>
      <xdr:rowOff>85726</xdr:rowOff>
    </xdr:to>
    <xdr:sp macro="" textlink="">
      <xdr:nvSpPr>
        <xdr:cNvPr id="934" name="Texto 27"/>
        <xdr:cNvSpPr txBox="1">
          <a:spLocks noChangeArrowheads="1"/>
        </xdr:cNvSpPr>
      </xdr:nvSpPr>
      <xdr:spPr bwMode="auto">
        <a:xfrm>
          <a:off x="314326" y="120929400"/>
          <a:ext cx="7848600"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19051</xdr:colOff>
      <xdr:row>1499</xdr:row>
      <xdr:rowOff>28575</xdr:rowOff>
    </xdr:from>
    <xdr:to>
      <xdr:col>11</xdr:col>
      <xdr:colOff>247651</xdr:colOff>
      <xdr:row>1502</xdr:row>
      <xdr:rowOff>180975</xdr:rowOff>
    </xdr:to>
    <xdr:sp macro="" textlink="">
      <xdr:nvSpPr>
        <xdr:cNvPr id="935" name="Texto 27"/>
        <xdr:cNvSpPr txBox="1">
          <a:spLocks noChangeArrowheads="1"/>
        </xdr:cNvSpPr>
      </xdr:nvSpPr>
      <xdr:spPr bwMode="auto">
        <a:xfrm>
          <a:off x="314326" y="128416050"/>
          <a:ext cx="7762875" cy="72390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19051</xdr:colOff>
      <xdr:row>1524</xdr:row>
      <xdr:rowOff>38100</xdr:rowOff>
    </xdr:from>
    <xdr:to>
      <xdr:col>11</xdr:col>
      <xdr:colOff>361951</xdr:colOff>
      <xdr:row>1528</xdr:row>
      <xdr:rowOff>19051</xdr:rowOff>
    </xdr:to>
    <xdr:sp macro="" textlink="">
      <xdr:nvSpPr>
        <xdr:cNvPr id="936" name="Texto 27"/>
        <xdr:cNvSpPr txBox="1">
          <a:spLocks noChangeArrowheads="1"/>
        </xdr:cNvSpPr>
      </xdr:nvSpPr>
      <xdr:spPr bwMode="auto">
        <a:xfrm>
          <a:off x="314326" y="135874125"/>
          <a:ext cx="7820025"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76200</xdr:colOff>
      <xdr:row>1352</xdr:row>
      <xdr:rowOff>24607</xdr:rowOff>
    </xdr:from>
    <xdr:to>
      <xdr:col>4</xdr:col>
      <xdr:colOff>401110</xdr:colOff>
      <xdr:row>1356</xdr:row>
      <xdr:rowOff>0</xdr:rowOff>
    </xdr:to>
    <xdr:sp macro="" textlink="">
      <xdr:nvSpPr>
        <xdr:cNvPr id="937" name="Texto 62"/>
        <xdr:cNvSpPr txBox="1">
          <a:spLocks noChangeArrowheads="1"/>
        </xdr:cNvSpPr>
      </xdr:nvSpPr>
      <xdr:spPr bwMode="auto">
        <a:xfrm>
          <a:off x="371475" y="88597582"/>
          <a:ext cx="2820460" cy="7373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76467</xdr:colOff>
      <xdr:row>1357</xdr:row>
      <xdr:rowOff>150286</xdr:rowOff>
    </xdr:from>
    <xdr:to>
      <xdr:col>7</xdr:col>
      <xdr:colOff>418307</xdr:colOff>
      <xdr:row>1361</xdr:row>
      <xdr:rowOff>133349</xdr:rowOff>
    </xdr:to>
    <xdr:sp macro="" textlink="">
      <xdr:nvSpPr>
        <xdr:cNvPr id="938" name="Texto 63"/>
        <xdr:cNvSpPr txBox="1">
          <a:spLocks noChangeArrowheads="1"/>
        </xdr:cNvSpPr>
      </xdr:nvSpPr>
      <xdr:spPr bwMode="auto">
        <a:xfrm>
          <a:off x="2867292" y="89675761"/>
          <a:ext cx="2513540" cy="74506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44835</xdr:colOff>
      <xdr:row>1352</xdr:row>
      <xdr:rowOff>76200</xdr:rowOff>
    </xdr:from>
    <xdr:to>
      <xdr:col>18</xdr:col>
      <xdr:colOff>357570</xdr:colOff>
      <xdr:row>1356</xdr:row>
      <xdr:rowOff>76200</xdr:rowOff>
    </xdr:to>
    <xdr:sp macro="" textlink="">
      <xdr:nvSpPr>
        <xdr:cNvPr id="939" name="Texto 39"/>
        <xdr:cNvSpPr txBox="1">
          <a:spLocks noChangeArrowheads="1"/>
        </xdr:cNvSpPr>
      </xdr:nvSpPr>
      <xdr:spPr bwMode="auto">
        <a:xfrm>
          <a:off x="9103110" y="88649175"/>
          <a:ext cx="2036760" cy="7620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321734</xdr:colOff>
      <xdr:row>1352</xdr:row>
      <xdr:rowOff>45511</xdr:rowOff>
    </xdr:from>
    <xdr:to>
      <xdr:col>10</xdr:col>
      <xdr:colOff>381001</xdr:colOff>
      <xdr:row>1355</xdr:row>
      <xdr:rowOff>66675</xdr:rowOff>
    </xdr:to>
    <xdr:sp macro="" textlink="">
      <xdr:nvSpPr>
        <xdr:cNvPr id="940" name="Texto 39"/>
        <xdr:cNvSpPr txBox="1">
          <a:spLocks noChangeArrowheads="1"/>
        </xdr:cNvSpPr>
      </xdr:nvSpPr>
      <xdr:spPr bwMode="auto">
        <a:xfrm>
          <a:off x="4579409" y="88618486"/>
          <a:ext cx="3107267" cy="5926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734485</xdr:colOff>
      <xdr:row>1357</xdr:row>
      <xdr:rowOff>142876</xdr:rowOff>
    </xdr:from>
    <xdr:to>
      <xdr:col>14</xdr:col>
      <xdr:colOff>48685</xdr:colOff>
      <xdr:row>1361</xdr:row>
      <xdr:rowOff>28575</xdr:rowOff>
    </xdr:to>
    <xdr:sp macro="" textlink="" fLocksText="0">
      <xdr:nvSpPr>
        <xdr:cNvPr id="941" name="Text Box 14"/>
        <xdr:cNvSpPr txBox="1">
          <a:spLocks noChangeArrowheads="1"/>
        </xdr:cNvSpPr>
      </xdr:nvSpPr>
      <xdr:spPr bwMode="auto">
        <a:xfrm>
          <a:off x="7201960" y="89668351"/>
          <a:ext cx="1905000" cy="647699"/>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17</xdr:col>
      <xdr:colOff>233715</xdr:colOff>
      <xdr:row>1338</xdr:row>
      <xdr:rowOff>77645</xdr:rowOff>
    </xdr:from>
    <xdr:to>
      <xdr:col>18</xdr:col>
      <xdr:colOff>409247</xdr:colOff>
      <xdr:row>1339</xdr:row>
      <xdr:rowOff>39737</xdr:rowOff>
    </xdr:to>
    <xdr:sp macro="" textlink="">
      <xdr:nvSpPr>
        <xdr:cNvPr id="942" name="Texto 12"/>
        <xdr:cNvSpPr txBox="1">
          <a:spLocks noChangeArrowheads="1"/>
        </xdr:cNvSpPr>
      </xdr:nvSpPr>
      <xdr:spPr bwMode="auto">
        <a:xfrm>
          <a:off x="10577865" y="843453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12 DE 19</a:t>
          </a:r>
        </a:p>
      </xdr:txBody>
    </xdr:sp>
    <xdr:clientData/>
  </xdr:twoCellAnchor>
  <xdr:twoCellAnchor>
    <xdr:from>
      <xdr:col>16</xdr:col>
      <xdr:colOff>9525</xdr:colOff>
      <xdr:row>1337</xdr:row>
      <xdr:rowOff>57150</xdr:rowOff>
    </xdr:from>
    <xdr:to>
      <xdr:col>18</xdr:col>
      <xdr:colOff>361949</xdr:colOff>
      <xdr:row>1338</xdr:row>
      <xdr:rowOff>57150</xdr:rowOff>
    </xdr:to>
    <xdr:sp macro="" textlink="">
      <xdr:nvSpPr>
        <xdr:cNvPr id="943" name="Texto 29"/>
        <xdr:cNvSpPr txBox="1">
          <a:spLocks noChangeArrowheads="1"/>
        </xdr:cNvSpPr>
      </xdr:nvSpPr>
      <xdr:spPr bwMode="auto">
        <a:xfrm>
          <a:off x="9934575" y="8413432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57150</xdr:colOff>
      <xdr:row>1331</xdr:row>
      <xdr:rowOff>104775</xdr:rowOff>
    </xdr:from>
    <xdr:to>
      <xdr:col>12</xdr:col>
      <xdr:colOff>19050</xdr:colOff>
      <xdr:row>1335</xdr:row>
      <xdr:rowOff>114300</xdr:rowOff>
    </xdr:to>
    <xdr:sp macro="" textlink="">
      <xdr:nvSpPr>
        <xdr:cNvPr id="944" name="Texto 27"/>
        <xdr:cNvSpPr txBox="1">
          <a:spLocks noChangeArrowheads="1"/>
        </xdr:cNvSpPr>
      </xdr:nvSpPr>
      <xdr:spPr bwMode="auto">
        <a:xfrm>
          <a:off x="57150" y="83038950"/>
          <a:ext cx="8096250" cy="7715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16</xdr:col>
      <xdr:colOff>257175</xdr:colOff>
      <xdr:row>1100</xdr:row>
      <xdr:rowOff>76200</xdr:rowOff>
    </xdr:from>
    <xdr:to>
      <xdr:col>18</xdr:col>
      <xdr:colOff>127907</xdr:colOff>
      <xdr:row>1101</xdr:row>
      <xdr:rowOff>47817</xdr:rowOff>
    </xdr:to>
    <xdr:sp macro="" textlink="">
      <xdr:nvSpPr>
        <xdr:cNvPr id="945" name="Texto 12"/>
        <xdr:cNvSpPr txBox="1">
          <a:spLocks noChangeArrowheads="1"/>
        </xdr:cNvSpPr>
      </xdr:nvSpPr>
      <xdr:spPr bwMode="auto">
        <a:xfrm>
          <a:off x="10182225" y="16373475"/>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3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171450</xdr:colOff>
      <xdr:row>1099</xdr:row>
      <xdr:rowOff>76199</xdr:rowOff>
    </xdr:from>
    <xdr:to>
      <xdr:col>18</xdr:col>
      <xdr:colOff>161924</xdr:colOff>
      <xdr:row>1100</xdr:row>
      <xdr:rowOff>19050</xdr:rowOff>
    </xdr:to>
    <xdr:sp macro="" textlink="">
      <xdr:nvSpPr>
        <xdr:cNvPr id="946" name="Texto 29"/>
        <xdr:cNvSpPr txBox="1">
          <a:spLocks noChangeArrowheads="1"/>
        </xdr:cNvSpPr>
      </xdr:nvSpPr>
      <xdr:spPr bwMode="auto">
        <a:xfrm>
          <a:off x="9601200" y="16182974"/>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76200</xdr:colOff>
      <xdr:row>1093</xdr:row>
      <xdr:rowOff>66675</xdr:rowOff>
    </xdr:from>
    <xdr:to>
      <xdr:col>12</xdr:col>
      <xdr:colOff>104775</xdr:colOff>
      <xdr:row>1096</xdr:row>
      <xdr:rowOff>152400</xdr:rowOff>
    </xdr:to>
    <xdr:sp macro="" textlink="">
      <xdr:nvSpPr>
        <xdr:cNvPr id="947" name="Texto 27"/>
        <xdr:cNvSpPr txBox="1">
          <a:spLocks noChangeArrowheads="1"/>
        </xdr:cNvSpPr>
      </xdr:nvSpPr>
      <xdr:spPr bwMode="auto">
        <a:xfrm>
          <a:off x="76200" y="15030450"/>
          <a:ext cx="8162925"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0</xdr:colOff>
      <xdr:row>1083</xdr:row>
      <xdr:rowOff>24608</xdr:rowOff>
    </xdr:from>
    <xdr:to>
      <xdr:col>4</xdr:col>
      <xdr:colOff>267760</xdr:colOff>
      <xdr:row>1087</xdr:row>
      <xdr:rowOff>56276</xdr:rowOff>
    </xdr:to>
    <xdr:sp macro="" textlink="">
      <xdr:nvSpPr>
        <xdr:cNvPr id="948" name="Texto 62"/>
        <xdr:cNvSpPr txBox="1">
          <a:spLocks noChangeArrowheads="1"/>
        </xdr:cNvSpPr>
      </xdr:nvSpPr>
      <xdr:spPr bwMode="auto">
        <a:xfrm>
          <a:off x="295275" y="13083383"/>
          <a:ext cx="2763310" cy="79366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990867</xdr:colOff>
      <xdr:row>1087</xdr:row>
      <xdr:rowOff>74086</xdr:rowOff>
    </xdr:from>
    <xdr:to>
      <xdr:col>6</xdr:col>
      <xdr:colOff>646907</xdr:colOff>
      <xdr:row>1090</xdr:row>
      <xdr:rowOff>43658</xdr:rowOff>
    </xdr:to>
    <xdr:sp macro="" textlink="">
      <xdr:nvSpPr>
        <xdr:cNvPr id="949" name="Texto 63"/>
        <xdr:cNvSpPr txBox="1">
          <a:spLocks noChangeArrowheads="1"/>
        </xdr:cNvSpPr>
      </xdr:nvSpPr>
      <xdr:spPr bwMode="auto">
        <a:xfrm>
          <a:off x="2305317" y="13894861"/>
          <a:ext cx="2599265" cy="54107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140085</xdr:colOff>
      <xdr:row>1083</xdr:row>
      <xdr:rowOff>0</xdr:rowOff>
    </xdr:from>
    <xdr:to>
      <xdr:col>18</xdr:col>
      <xdr:colOff>452820</xdr:colOff>
      <xdr:row>1085</xdr:row>
      <xdr:rowOff>178734</xdr:rowOff>
    </xdr:to>
    <xdr:sp macro="" textlink="">
      <xdr:nvSpPr>
        <xdr:cNvPr id="950" name="Texto 39"/>
        <xdr:cNvSpPr txBox="1">
          <a:spLocks noChangeArrowheads="1"/>
        </xdr:cNvSpPr>
      </xdr:nvSpPr>
      <xdr:spPr bwMode="auto">
        <a:xfrm>
          <a:off x="9198360" y="13058775"/>
          <a:ext cx="2036760" cy="55973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28575</xdr:colOff>
      <xdr:row>1083</xdr:row>
      <xdr:rowOff>45513</xdr:rowOff>
    </xdr:from>
    <xdr:to>
      <xdr:col>10</xdr:col>
      <xdr:colOff>47625</xdr:colOff>
      <xdr:row>1085</xdr:row>
      <xdr:rowOff>100809</xdr:rowOff>
    </xdr:to>
    <xdr:sp macro="" textlink="">
      <xdr:nvSpPr>
        <xdr:cNvPr id="951" name="Texto 39"/>
        <xdr:cNvSpPr txBox="1">
          <a:spLocks noChangeArrowheads="1"/>
        </xdr:cNvSpPr>
      </xdr:nvSpPr>
      <xdr:spPr bwMode="auto">
        <a:xfrm>
          <a:off x="4991100" y="13104288"/>
          <a:ext cx="2362200" cy="43629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115360</xdr:colOff>
      <xdr:row>1087</xdr:row>
      <xdr:rowOff>159812</xdr:rowOff>
    </xdr:from>
    <xdr:to>
      <xdr:col>14</xdr:col>
      <xdr:colOff>210610</xdr:colOff>
      <xdr:row>1090</xdr:row>
      <xdr:rowOff>72233</xdr:rowOff>
    </xdr:to>
    <xdr:sp macro="" textlink="" fLocksText="0">
      <xdr:nvSpPr>
        <xdr:cNvPr id="952" name="Text Box 14"/>
        <xdr:cNvSpPr txBox="1">
          <a:spLocks noChangeArrowheads="1"/>
        </xdr:cNvSpPr>
      </xdr:nvSpPr>
      <xdr:spPr bwMode="auto">
        <a:xfrm>
          <a:off x="7421035" y="13980587"/>
          <a:ext cx="1847850" cy="48392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16</xdr:col>
      <xdr:colOff>266700</xdr:colOff>
      <xdr:row>1232</xdr:row>
      <xdr:rowOff>95250</xdr:rowOff>
    </xdr:from>
    <xdr:to>
      <xdr:col>17</xdr:col>
      <xdr:colOff>385082</xdr:colOff>
      <xdr:row>1233</xdr:row>
      <xdr:rowOff>123825</xdr:rowOff>
    </xdr:to>
    <xdr:sp macro="" textlink="">
      <xdr:nvSpPr>
        <xdr:cNvPr id="953" name="Texto 12"/>
        <xdr:cNvSpPr txBox="1">
          <a:spLocks noChangeArrowheads="1"/>
        </xdr:cNvSpPr>
      </xdr:nvSpPr>
      <xdr:spPr bwMode="auto">
        <a:xfrm>
          <a:off x="10191750" y="53987700"/>
          <a:ext cx="537482" cy="219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8 DE 19</a:t>
          </a:r>
        </a:p>
      </xdr:txBody>
    </xdr:sp>
    <xdr:clientData/>
  </xdr:twoCellAnchor>
  <xdr:twoCellAnchor>
    <xdr:from>
      <xdr:col>15</xdr:col>
      <xdr:colOff>266700</xdr:colOff>
      <xdr:row>1231</xdr:row>
      <xdr:rowOff>66675</xdr:rowOff>
    </xdr:from>
    <xdr:to>
      <xdr:col>18</xdr:col>
      <xdr:colOff>190499</xdr:colOff>
      <xdr:row>1232</xdr:row>
      <xdr:rowOff>66675</xdr:rowOff>
    </xdr:to>
    <xdr:sp macro="" textlink="">
      <xdr:nvSpPr>
        <xdr:cNvPr id="954" name="Texto 29"/>
        <xdr:cNvSpPr txBox="1">
          <a:spLocks noChangeArrowheads="1"/>
        </xdr:cNvSpPr>
      </xdr:nvSpPr>
      <xdr:spPr bwMode="auto">
        <a:xfrm>
          <a:off x="9696450" y="53768625"/>
          <a:ext cx="1276349"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57151</xdr:colOff>
      <xdr:row>1227</xdr:row>
      <xdr:rowOff>28574</xdr:rowOff>
    </xdr:from>
    <xdr:to>
      <xdr:col>12</xdr:col>
      <xdr:colOff>219075</xdr:colOff>
      <xdr:row>1230</xdr:row>
      <xdr:rowOff>19050</xdr:rowOff>
    </xdr:to>
    <xdr:sp macro="" textlink="">
      <xdr:nvSpPr>
        <xdr:cNvPr id="955" name="Texto 27"/>
        <xdr:cNvSpPr txBox="1">
          <a:spLocks noChangeArrowheads="1"/>
        </xdr:cNvSpPr>
      </xdr:nvSpPr>
      <xdr:spPr bwMode="auto">
        <a:xfrm>
          <a:off x="352426" y="52968524"/>
          <a:ext cx="8000999" cy="561976"/>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257175</xdr:colOff>
      <xdr:row>1220</xdr:row>
      <xdr:rowOff>0</xdr:rowOff>
    </xdr:from>
    <xdr:to>
      <xdr:col>4</xdr:col>
      <xdr:colOff>582085</xdr:colOff>
      <xdr:row>1222</xdr:row>
      <xdr:rowOff>78053</xdr:rowOff>
    </xdr:to>
    <xdr:sp macro="" textlink="">
      <xdr:nvSpPr>
        <xdr:cNvPr id="956" name="Texto 62"/>
        <xdr:cNvSpPr txBox="1">
          <a:spLocks noChangeArrowheads="1"/>
        </xdr:cNvSpPr>
      </xdr:nvSpPr>
      <xdr:spPr bwMode="auto">
        <a:xfrm>
          <a:off x="552450" y="5160645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162192</xdr:colOff>
      <xdr:row>1222</xdr:row>
      <xdr:rowOff>135204</xdr:rowOff>
    </xdr:from>
    <xdr:to>
      <xdr:col>7</xdr:col>
      <xdr:colOff>361157</xdr:colOff>
      <xdr:row>1225</xdr:row>
      <xdr:rowOff>123826</xdr:rowOff>
    </xdr:to>
    <xdr:sp macro="" textlink="">
      <xdr:nvSpPr>
        <xdr:cNvPr id="957" name="Texto 63"/>
        <xdr:cNvSpPr txBox="1">
          <a:spLocks noChangeArrowheads="1"/>
        </xdr:cNvSpPr>
      </xdr:nvSpPr>
      <xdr:spPr bwMode="auto">
        <a:xfrm>
          <a:off x="2953017" y="52122654"/>
          <a:ext cx="2370665" cy="5601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1220</xdr:row>
      <xdr:rowOff>80168</xdr:rowOff>
    </xdr:from>
    <xdr:to>
      <xdr:col>18</xdr:col>
      <xdr:colOff>348045</xdr:colOff>
      <xdr:row>1222</xdr:row>
      <xdr:rowOff>125678</xdr:rowOff>
    </xdr:to>
    <xdr:sp macro="" textlink="">
      <xdr:nvSpPr>
        <xdr:cNvPr id="958" name="Texto 39"/>
        <xdr:cNvSpPr txBox="1">
          <a:spLocks noChangeArrowheads="1"/>
        </xdr:cNvSpPr>
      </xdr:nvSpPr>
      <xdr:spPr bwMode="auto">
        <a:xfrm>
          <a:off x="9093585" y="5168661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340783</xdr:colOff>
      <xdr:row>1220</xdr:row>
      <xdr:rowOff>78054</xdr:rowOff>
    </xdr:from>
    <xdr:to>
      <xdr:col>11</xdr:col>
      <xdr:colOff>239184</xdr:colOff>
      <xdr:row>1222</xdr:row>
      <xdr:rowOff>125678</xdr:rowOff>
    </xdr:to>
    <xdr:sp macro="" textlink="">
      <xdr:nvSpPr>
        <xdr:cNvPr id="959" name="Texto 39"/>
        <xdr:cNvSpPr txBox="1">
          <a:spLocks noChangeArrowheads="1"/>
        </xdr:cNvSpPr>
      </xdr:nvSpPr>
      <xdr:spPr bwMode="auto">
        <a:xfrm>
          <a:off x="4598458" y="5168450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105835</xdr:colOff>
      <xdr:row>1223</xdr:row>
      <xdr:rowOff>30428</xdr:rowOff>
    </xdr:from>
    <xdr:to>
      <xdr:col>14</xdr:col>
      <xdr:colOff>201085</xdr:colOff>
      <xdr:row>1225</xdr:row>
      <xdr:rowOff>180975</xdr:rowOff>
    </xdr:to>
    <xdr:sp macro="" textlink="" fLocksText="0">
      <xdr:nvSpPr>
        <xdr:cNvPr id="960" name="Text Box 14"/>
        <xdr:cNvSpPr txBox="1">
          <a:spLocks noChangeArrowheads="1"/>
        </xdr:cNvSpPr>
      </xdr:nvSpPr>
      <xdr:spPr bwMode="auto">
        <a:xfrm>
          <a:off x="7411510" y="52208378"/>
          <a:ext cx="1847850" cy="53154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15</xdr:col>
      <xdr:colOff>266700</xdr:colOff>
      <xdr:row>1128</xdr:row>
      <xdr:rowOff>57150</xdr:rowOff>
    </xdr:from>
    <xdr:to>
      <xdr:col>17</xdr:col>
      <xdr:colOff>80282</xdr:colOff>
      <xdr:row>1129</xdr:row>
      <xdr:rowOff>28767</xdr:rowOff>
    </xdr:to>
    <xdr:sp macro="" textlink="">
      <xdr:nvSpPr>
        <xdr:cNvPr id="961" name="Texto 12"/>
        <xdr:cNvSpPr txBox="1">
          <a:spLocks noChangeArrowheads="1"/>
        </xdr:cNvSpPr>
      </xdr:nvSpPr>
      <xdr:spPr bwMode="auto">
        <a:xfrm>
          <a:off x="9696450" y="23926800"/>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4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123825</xdr:colOff>
      <xdr:row>1127</xdr:row>
      <xdr:rowOff>47624</xdr:rowOff>
    </xdr:from>
    <xdr:to>
      <xdr:col>17</xdr:col>
      <xdr:colOff>180974</xdr:colOff>
      <xdr:row>1127</xdr:row>
      <xdr:rowOff>180975</xdr:rowOff>
    </xdr:to>
    <xdr:sp macro="" textlink="">
      <xdr:nvSpPr>
        <xdr:cNvPr id="962" name="Texto 29"/>
        <xdr:cNvSpPr txBox="1">
          <a:spLocks noChangeArrowheads="1"/>
        </xdr:cNvSpPr>
      </xdr:nvSpPr>
      <xdr:spPr bwMode="auto">
        <a:xfrm>
          <a:off x="9182100" y="23726774"/>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76200</xdr:colOff>
      <xdr:row>1121</xdr:row>
      <xdr:rowOff>66675</xdr:rowOff>
    </xdr:from>
    <xdr:to>
      <xdr:col>12</xdr:col>
      <xdr:colOff>104775</xdr:colOff>
      <xdr:row>1124</xdr:row>
      <xdr:rowOff>152400</xdr:rowOff>
    </xdr:to>
    <xdr:sp macro="" textlink="">
      <xdr:nvSpPr>
        <xdr:cNvPr id="963" name="Texto 27"/>
        <xdr:cNvSpPr txBox="1">
          <a:spLocks noChangeArrowheads="1"/>
        </xdr:cNvSpPr>
      </xdr:nvSpPr>
      <xdr:spPr bwMode="auto">
        <a:xfrm>
          <a:off x="76200" y="22602825"/>
          <a:ext cx="8162925"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15</xdr:col>
      <xdr:colOff>266700</xdr:colOff>
      <xdr:row>1283</xdr:row>
      <xdr:rowOff>95251</xdr:rowOff>
    </xdr:from>
    <xdr:to>
      <xdr:col>16</xdr:col>
      <xdr:colOff>385082</xdr:colOff>
      <xdr:row>1284</xdr:row>
      <xdr:rowOff>95251</xdr:rowOff>
    </xdr:to>
    <xdr:sp macro="" textlink="">
      <xdr:nvSpPr>
        <xdr:cNvPr id="964" name="Texto 12"/>
        <xdr:cNvSpPr txBox="1">
          <a:spLocks noChangeArrowheads="1"/>
        </xdr:cNvSpPr>
      </xdr:nvSpPr>
      <xdr:spPr bwMode="auto">
        <a:xfrm>
          <a:off x="9696450" y="69170551"/>
          <a:ext cx="613682"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10 DE 19</a:t>
          </a:r>
        </a:p>
      </xdr:txBody>
    </xdr:sp>
    <xdr:clientData/>
  </xdr:twoCellAnchor>
  <xdr:twoCellAnchor>
    <xdr:from>
      <xdr:col>14</xdr:col>
      <xdr:colOff>266700</xdr:colOff>
      <xdr:row>1282</xdr:row>
      <xdr:rowOff>66675</xdr:rowOff>
    </xdr:from>
    <xdr:to>
      <xdr:col>17</xdr:col>
      <xdr:colOff>190499</xdr:colOff>
      <xdr:row>1283</xdr:row>
      <xdr:rowOff>66675</xdr:rowOff>
    </xdr:to>
    <xdr:sp macro="" textlink="">
      <xdr:nvSpPr>
        <xdr:cNvPr id="965" name="Texto 29"/>
        <xdr:cNvSpPr txBox="1">
          <a:spLocks noChangeArrowheads="1"/>
        </xdr:cNvSpPr>
      </xdr:nvSpPr>
      <xdr:spPr bwMode="auto">
        <a:xfrm>
          <a:off x="9324975" y="68951475"/>
          <a:ext cx="1209674"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57151</xdr:colOff>
      <xdr:row>1277</xdr:row>
      <xdr:rowOff>28574</xdr:rowOff>
    </xdr:from>
    <xdr:to>
      <xdr:col>13</xdr:col>
      <xdr:colOff>57150</xdr:colOff>
      <xdr:row>1280</xdr:row>
      <xdr:rowOff>133349</xdr:rowOff>
    </xdr:to>
    <xdr:sp macro="" textlink="">
      <xdr:nvSpPr>
        <xdr:cNvPr id="966" name="Texto 27"/>
        <xdr:cNvSpPr txBox="1">
          <a:spLocks noChangeArrowheads="1"/>
        </xdr:cNvSpPr>
      </xdr:nvSpPr>
      <xdr:spPr bwMode="auto">
        <a:xfrm>
          <a:off x="57151" y="67960874"/>
          <a:ext cx="8553449" cy="6762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142876</xdr:colOff>
      <xdr:row>1277</xdr:row>
      <xdr:rowOff>66675</xdr:rowOff>
    </xdr:from>
    <xdr:to>
      <xdr:col>19</xdr:col>
      <xdr:colOff>9526</xdr:colOff>
      <xdr:row>1281</xdr:row>
      <xdr:rowOff>76200</xdr:rowOff>
    </xdr:to>
    <xdr:pic>
      <xdr:nvPicPr>
        <xdr:cNvPr id="967" name="96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7226" y="67998975"/>
          <a:ext cx="3048000" cy="771525"/>
        </a:xfrm>
        <a:prstGeom prst="rect">
          <a:avLst/>
        </a:prstGeom>
        <a:noFill/>
      </xdr:spPr>
    </xdr:pic>
    <xdr:clientData/>
  </xdr:twoCellAnchor>
  <xdr:twoCellAnchor>
    <xdr:from>
      <xdr:col>1</xdr:col>
      <xdr:colOff>0</xdr:colOff>
      <xdr:row>1294</xdr:row>
      <xdr:rowOff>0</xdr:rowOff>
    </xdr:from>
    <xdr:to>
      <xdr:col>4</xdr:col>
      <xdr:colOff>324910</xdr:colOff>
      <xdr:row>1296</xdr:row>
      <xdr:rowOff>78053</xdr:rowOff>
    </xdr:to>
    <xdr:sp macro="" textlink="">
      <xdr:nvSpPr>
        <xdr:cNvPr id="968" name="Texto 62"/>
        <xdr:cNvSpPr txBox="1">
          <a:spLocks noChangeArrowheads="1"/>
        </xdr:cNvSpPr>
      </xdr:nvSpPr>
      <xdr:spPr bwMode="auto">
        <a:xfrm>
          <a:off x="295275" y="73523475"/>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1298</xdr:row>
      <xdr:rowOff>68529</xdr:rowOff>
    </xdr:from>
    <xdr:to>
      <xdr:col>7</xdr:col>
      <xdr:colOff>237332</xdr:colOff>
      <xdr:row>1301</xdr:row>
      <xdr:rowOff>133351</xdr:rowOff>
    </xdr:to>
    <xdr:sp macro="" textlink="">
      <xdr:nvSpPr>
        <xdr:cNvPr id="969" name="Texto 63"/>
        <xdr:cNvSpPr txBox="1">
          <a:spLocks noChangeArrowheads="1"/>
        </xdr:cNvSpPr>
      </xdr:nvSpPr>
      <xdr:spPr bwMode="auto">
        <a:xfrm>
          <a:off x="2829192" y="74354004"/>
          <a:ext cx="2370665" cy="6363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1294</xdr:row>
      <xdr:rowOff>80168</xdr:rowOff>
    </xdr:from>
    <xdr:to>
      <xdr:col>18</xdr:col>
      <xdr:colOff>348045</xdr:colOff>
      <xdr:row>1296</xdr:row>
      <xdr:rowOff>125678</xdr:rowOff>
    </xdr:to>
    <xdr:sp macro="" textlink="">
      <xdr:nvSpPr>
        <xdr:cNvPr id="970" name="Texto 39"/>
        <xdr:cNvSpPr txBox="1">
          <a:spLocks noChangeArrowheads="1"/>
        </xdr:cNvSpPr>
      </xdr:nvSpPr>
      <xdr:spPr bwMode="auto">
        <a:xfrm>
          <a:off x="9093585" y="73603643"/>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283633</xdr:colOff>
      <xdr:row>1294</xdr:row>
      <xdr:rowOff>78054</xdr:rowOff>
    </xdr:from>
    <xdr:to>
      <xdr:col>11</xdr:col>
      <xdr:colOff>182034</xdr:colOff>
      <xdr:row>1296</xdr:row>
      <xdr:rowOff>125678</xdr:rowOff>
    </xdr:to>
    <xdr:sp macro="" textlink="">
      <xdr:nvSpPr>
        <xdr:cNvPr id="971" name="Texto 39"/>
        <xdr:cNvSpPr txBox="1">
          <a:spLocks noChangeArrowheads="1"/>
        </xdr:cNvSpPr>
      </xdr:nvSpPr>
      <xdr:spPr bwMode="auto">
        <a:xfrm>
          <a:off x="4541308" y="73601529"/>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1298</xdr:row>
      <xdr:rowOff>182828</xdr:rowOff>
    </xdr:from>
    <xdr:to>
      <xdr:col>14</xdr:col>
      <xdr:colOff>239185</xdr:colOff>
      <xdr:row>1301</xdr:row>
      <xdr:rowOff>142875</xdr:rowOff>
    </xdr:to>
    <xdr:sp macro="" textlink="" fLocksText="0">
      <xdr:nvSpPr>
        <xdr:cNvPr id="972" name="Text Box 14"/>
        <xdr:cNvSpPr txBox="1">
          <a:spLocks noChangeArrowheads="1"/>
        </xdr:cNvSpPr>
      </xdr:nvSpPr>
      <xdr:spPr bwMode="auto">
        <a:xfrm>
          <a:off x="7449610" y="74468303"/>
          <a:ext cx="1847850" cy="53154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xdr:col>
      <xdr:colOff>0</xdr:colOff>
      <xdr:row>1170</xdr:row>
      <xdr:rowOff>0</xdr:rowOff>
    </xdr:from>
    <xdr:to>
      <xdr:col>4</xdr:col>
      <xdr:colOff>324910</xdr:colOff>
      <xdr:row>1172</xdr:row>
      <xdr:rowOff>78053</xdr:rowOff>
    </xdr:to>
    <xdr:sp macro="" textlink="">
      <xdr:nvSpPr>
        <xdr:cNvPr id="973" name="Texto 62"/>
        <xdr:cNvSpPr txBox="1">
          <a:spLocks noChangeArrowheads="1"/>
        </xdr:cNvSpPr>
      </xdr:nvSpPr>
      <xdr:spPr bwMode="auto">
        <a:xfrm>
          <a:off x="295275" y="3623310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1173</xdr:row>
      <xdr:rowOff>68528</xdr:rowOff>
    </xdr:from>
    <xdr:to>
      <xdr:col>7</xdr:col>
      <xdr:colOff>237332</xdr:colOff>
      <xdr:row>1176</xdr:row>
      <xdr:rowOff>59003</xdr:rowOff>
    </xdr:to>
    <xdr:sp macro="" textlink="">
      <xdr:nvSpPr>
        <xdr:cNvPr id="974" name="Texto 63"/>
        <xdr:cNvSpPr txBox="1">
          <a:spLocks noChangeArrowheads="1"/>
        </xdr:cNvSpPr>
      </xdr:nvSpPr>
      <xdr:spPr bwMode="auto">
        <a:xfrm>
          <a:off x="2829192" y="36873128"/>
          <a:ext cx="23706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1170</xdr:row>
      <xdr:rowOff>80168</xdr:rowOff>
    </xdr:from>
    <xdr:to>
      <xdr:col>18</xdr:col>
      <xdr:colOff>348045</xdr:colOff>
      <xdr:row>1172</xdr:row>
      <xdr:rowOff>125678</xdr:rowOff>
    </xdr:to>
    <xdr:sp macro="" textlink="">
      <xdr:nvSpPr>
        <xdr:cNvPr id="975" name="Texto 39"/>
        <xdr:cNvSpPr txBox="1">
          <a:spLocks noChangeArrowheads="1"/>
        </xdr:cNvSpPr>
      </xdr:nvSpPr>
      <xdr:spPr bwMode="auto">
        <a:xfrm>
          <a:off x="9093585" y="3631326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283633</xdr:colOff>
      <xdr:row>1170</xdr:row>
      <xdr:rowOff>78054</xdr:rowOff>
    </xdr:from>
    <xdr:to>
      <xdr:col>11</xdr:col>
      <xdr:colOff>182034</xdr:colOff>
      <xdr:row>1172</xdr:row>
      <xdr:rowOff>125678</xdr:rowOff>
    </xdr:to>
    <xdr:sp macro="" textlink="">
      <xdr:nvSpPr>
        <xdr:cNvPr id="976" name="Texto 39"/>
        <xdr:cNvSpPr txBox="1">
          <a:spLocks noChangeArrowheads="1"/>
        </xdr:cNvSpPr>
      </xdr:nvSpPr>
      <xdr:spPr bwMode="auto">
        <a:xfrm>
          <a:off x="4541308" y="3631115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1173</xdr:row>
      <xdr:rowOff>182828</xdr:rowOff>
    </xdr:from>
    <xdr:to>
      <xdr:col>14</xdr:col>
      <xdr:colOff>239185</xdr:colOff>
      <xdr:row>1177</xdr:row>
      <xdr:rowOff>0</xdr:rowOff>
    </xdr:to>
    <xdr:sp macro="" textlink="" fLocksText="0">
      <xdr:nvSpPr>
        <xdr:cNvPr id="977" name="Text Box 14"/>
        <xdr:cNvSpPr txBox="1">
          <a:spLocks noChangeArrowheads="1"/>
        </xdr:cNvSpPr>
      </xdr:nvSpPr>
      <xdr:spPr bwMode="auto">
        <a:xfrm>
          <a:off x="7449610" y="36987428"/>
          <a:ext cx="1847850" cy="5791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0</xdr:col>
      <xdr:colOff>0</xdr:colOff>
      <xdr:row>1139</xdr:row>
      <xdr:rowOff>161925</xdr:rowOff>
    </xdr:from>
    <xdr:to>
      <xdr:col>4</xdr:col>
      <xdr:colOff>239185</xdr:colOff>
      <xdr:row>1142</xdr:row>
      <xdr:rowOff>49478</xdr:rowOff>
    </xdr:to>
    <xdr:sp macro="" textlink="">
      <xdr:nvSpPr>
        <xdr:cNvPr id="978" name="Texto 62"/>
        <xdr:cNvSpPr txBox="1">
          <a:spLocks noChangeArrowheads="1"/>
        </xdr:cNvSpPr>
      </xdr:nvSpPr>
      <xdr:spPr bwMode="auto">
        <a:xfrm>
          <a:off x="0" y="28060650"/>
          <a:ext cx="303001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1314717</xdr:colOff>
      <xdr:row>1145</xdr:row>
      <xdr:rowOff>39953</xdr:rowOff>
    </xdr:from>
    <xdr:to>
      <xdr:col>7</xdr:col>
      <xdr:colOff>151607</xdr:colOff>
      <xdr:row>1148</xdr:row>
      <xdr:rowOff>30428</xdr:rowOff>
    </xdr:to>
    <xdr:sp macro="" textlink="">
      <xdr:nvSpPr>
        <xdr:cNvPr id="979" name="Texto 63"/>
        <xdr:cNvSpPr txBox="1">
          <a:spLocks noChangeArrowheads="1"/>
        </xdr:cNvSpPr>
      </xdr:nvSpPr>
      <xdr:spPr bwMode="auto">
        <a:xfrm>
          <a:off x="2629167" y="29081678"/>
          <a:ext cx="248496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454410</xdr:colOff>
      <xdr:row>1140</xdr:row>
      <xdr:rowOff>51593</xdr:rowOff>
    </xdr:from>
    <xdr:to>
      <xdr:col>18</xdr:col>
      <xdr:colOff>262320</xdr:colOff>
      <xdr:row>1142</xdr:row>
      <xdr:rowOff>97103</xdr:rowOff>
    </xdr:to>
    <xdr:sp macro="" textlink="">
      <xdr:nvSpPr>
        <xdr:cNvPr id="980" name="Texto 39"/>
        <xdr:cNvSpPr txBox="1">
          <a:spLocks noChangeArrowheads="1"/>
        </xdr:cNvSpPr>
      </xdr:nvSpPr>
      <xdr:spPr bwMode="auto">
        <a:xfrm>
          <a:off x="9007860" y="2814081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197908</xdr:colOff>
      <xdr:row>1140</xdr:row>
      <xdr:rowOff>49479</xdr:rowOff>
    </xdr:from>
    <xdr:to>
      <xdr:col>11</xdr:col>
      <xdr:colOff>96309</xdr:colOff>
      <xdr:row>1142</xdr:row>
      <xdr:rowOff>97103</xdr:rowOff>
    </xdr:to>
    <xdr:sp macro="" textlink="">
      <xdr:nvSpPr>
        <xdr:cNvPr id="981" name="Texto 39"/>
        <xdr:cNvSpPr txBox="1">
          <a:spLocks noChangeArrowheads="1"/>
        </xdr:cNvSpPr>
      </xdr:nvSpPr>
      <xdr:spPr bwMode="auto">
        <a:xfrm>
          <a:off x="4455583" y="2813870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58210</xdr:colOff>
      <xdr:row>1145</xdr:row>
      <xdr:rowOff>154253</xdr:rowOff>
    </xdr:from>
    <xdr:to>
      <xdr:col>14</xdr:col>
      <xdr:colOff>153460</xdr:colOff>
      <xdr:row>1148</xdr:row>
      <xdr:rowOff>161925</xdr:rowOff>
    </xdr:to>
    <xdr:sp macro="" textlink="" fLocksText="0">
      <xdr:nvSpPr>
        <xdr:cNvPr id="982" name="Text Box 14"/>
        <xdr:cNvSpPr txBox="1">
          <a:spLocks noChangeArrowheads="1"/>
        </xdr:cNvSpPr>
      </xdr:nvSpPr>
      <xdr:spPr bwMode="auto">
        <a:xfrm>
          <a:off x="7363885" y="29195978"/>
          <a:ext cx="1847850" cy="5791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15</xdr:col>
      <xdr:colOff>285750</xdr:colOff>
      <xdr:row>1157</xdr:row>
      <xdr:rowOff>57150</xdr:rowOff>
    </xdr:from>
    <xdr:to>
      <xdr:col>17</xdr:col>
      <xdr:colOff>99332</xdr:colOff>
      <xdr:row>1158</xdr:row>
      <xdr:rowOff>28767</xdr:rowOff>
    </xdr:to>
    <xdr:sp macro="" textlink="">
      <xdr:nvSpPr>
        <xdr:cNvPr id="983" name="Texto 12"/>
        <xdr:cNvSpPr txBox="1">
          <a:spLocks noChangeArrowheads="1"/>
        </xdr:cNvSpPr>
      </xdr:nvSpPr>
      <xdr:spPr bwMode="auto">
        <a:xfrm>
          <a:off x="9715500" y="31384875"/>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5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123825</xdr:colOff>
      <xdr:row>1156</xdr:row>
      <xdr:rowOff>47624</xdr:rowOff>
    </xdr:from>
    <xdr:to>
      <xdr:col>17</xdr:col>
      <xdr:colOff>180974</xdr:colOff>
      <xdr:row>1156</xdr:row>
      <xdr:rowOff>180975</xdr:rowOff>
    </xdr:to>
    <xdr:sp macro="" textlink="">
      <xdr:nvSpPr>
        <xdr:cNvPr id="984" name="Texto 29"/>
        <xdr:cNvSpPr txBox="1">
          <a:spLocks noChangeArrowheads="1"/>
        </xdr:cNvSpPr>
      </xdr:nvSpPr>
      <xdr:spPr bwMode="auto">
        <a:xfrm>
          <a:off x="9182100" y="31184849"/>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76200</xdr:colOff>
      <xdr:row>1150</xdr:row>
      <xdr:rowOff>66675</xdr:rowOff>
    </xdr:from>
    <xdr:to>
      <xdr:col>12</xdr:col>
      <xdr:colOff>104775</xdr:colOff>
      <xdr:row>1153</xdr:row>
      <xdr:rowOff>152400</xdr:rowOff>
    </xdr:to>
    <xdr:sp macro="" textlink="">
      <xdr:nvSpPr>
        <xdr:cNvPr id="985" name="Texto 27"/>
        <xdr:cNvSpPr txBox="1">
          <a:spLocks noChangeArrowheads="1"/>
        </xdr:cNvSpPr>
      </xdr:nvSpPr>
      <xdr:spPr bwMode="auto">
        <a:xfrm>
          <a:off x="76200" y="30060900"/>
          <a:ext cx="8162925"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16</xdr:col>
      <xdr:colOff>266700</xdr:colOff>
      <xdr:row>1257</xdr:row>
      <xdr:rowOff>95250</xdr:rowOff>
    </xdr:from>
    <xdr:to>
      <xdr:col>17</xdr:col>
      <xdr:colOff>385082</xdr:colOff>
      <xdr:row>1258</xdr:row>
      <xdr:rowOff>123825</xdr:rowOff>
    </xdr:to>
    <xdr:sp macro="" textlink="">
      <xdr:nvSpPr>
        <xdr:cNvPr id="986" name="Texto 12"/>
        <xdr:cNvSpPr txBox="1">
          <a:spLocks noChangeArrowheads="1"/>
        </xdr:cNvSpPr>
      </xdr:nvSpPr>
      <xdr:spPr bwMode="auto">
        <a:xfrm>
          <a:off x="10191750" y="61455300"/>
          <a:ext cx="537482" cy="219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9 DE 19</a:t>
          </a:r>
        </a:p>
      </xdr:txBody>
    </xdr:sp>
    <xdr:clientData/>
  </xdr:twoCellAnchor>
  <xdr:twoCellAnchor>
    <xdr:from>
      <xdr:col>15</xdr:col>
      <xdr:colOff>247650</xdr:colOff>
      <xdr:row>1256</xdr:row>
      <xdr:rowOff>114300</xdr:rowOff>
    </xdr:from>
    <xdr:to>
      <xdr:col>18</xdr:col>
      <xdr:colOff>171449</xdr:colOff>
      <xdr:row>1257</xdr:row>
      <xdr:rowOff>114300</xdr:rowOff>
    </xdr:to>
    <xdr:sp macro="" textlink="">
      <xdr:nvSpPr>
        <xdr:cNvPr id="987" name="Texto 29"/>
        <xdr:cNvSpPr txBox="1">
          <a:spLocks noChangeArrowheads="1"/>
        </xdr:cNvSpPr>
      </xdr:nvSpPr>
      <xdr:spPr bwMode="auto">
        <a:xfrm>
          <a:off x="9677400" y="61283850"/>
          <a:ext cx="1276349"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57151</xdr:colOff>
      <xdr:row>1252</xdr:row>
      <xdr:rowOff>28574</xdr:rowOff>
    </xdr:from>
    <xdr:to>
      <xdr:col>12</xdr:col>
      <xdr:colOff>219075</xdr:colOff>
      <xdr:row>1255</xdr:row>
      <xdr:rowOff>19050</xdr:rowOff>
    </xdr:to>
    <xdr:sp macro="" textlink="">
      <xdr:nvSpPr>
        <xdr:cNvPr id="988" name="Texto 27"/>
        <xdr:cNvSpPr txBox="1">
          <a:spLocks noChangeArrowheads="1"/>
        </xdr:cNvSpPr>
      </xdr:nvSpPr>
      <xdr:spPr bwMode="auto">
        <a:xfrm>
          <a:off x="352426" y="60436124"/>
          <a:ext cx="8000999" cy="561976"/>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0</xdr:colOff>
      <xdr:row>1269</xdr:row>
      <xdr:rowOff>0</xdr:rowOff>
    </xdr:from>
    <xdr:to>
      <xdr:col>4</xdr:col>
      <xdr:colOff>324910</xdr:colOff>
      <xdr:row>1271</xdr:row>
      <xdr:rowOff>78053</xdr:rowOff>
    </xdr:to>
    <xdr:sp macro="" textlink="">
      <xdr:nvSpPr>
        <xdr:cNvPr id="989" name="Texto 62"/>
        <xdr:cNvSpPr txBox="1">
          <a:spLocks noChangeArrowheads="1"/>
        </xdr:cNvSpPr>
      </xdr:nvSpPr>
      <xdr:spPr bwMode="auto">
        <a:xfrm>
          <a:off x="295275" y="66408300"/>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1038492</xdr:colOff>
      <xdr:row>1272</xdr:row>
      <xdr:rowOff>97104</xdr:rowOff>
    </xdr:from>
    <xdr:to>
      <xdr:col>6</xdr:col>
      <xdr:colOff>580232</xdr:colOff>
      <xdr:row>1275</xdr:row>
      <xdr:rowOff>114300</xdr:rowOff>
    </xdr:to>
    <xdr:sp macro="" textlink="">
      <xdr:nvSpPr>
        <xdr:cNvPr id="990" name="Texto 63"/>
        <xdr:cNvSpPr txBox="1">
          <a:spLocks noChangeArrowheads="1"/>
        </xdr:cNvSpPr>
      </xdr:nvSpPr>
      <xdr:spPr bwMode="auto">
        <a:xfrm>
          <a:off x="2352942" y="67076904"/>
          <a:ext cx="2484965" cy="58869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282960</xdr:colOff>
      <xdr:row>1269</xdr:row>
      <xdr:rowOff>80168</xdr:rowOff>
    </xdr:from>
    <xdr:to>
      <xdr:col>18</xdr:col>
      <xdr:colOff>90870</xdr:colOff>
      <xdr:row>1271</xdr:row>
      <xdr:rowOff>125678</xdr:rowOff>
    </xdr:to>
    <xdr:sp macro="" textlink="">
      <xdr:nvSpPr>
        <xdr:cNvPr id="991" name="Texto 39"/>
        <xdr:cNvSpPr txBox="1">
          <a:spLocks noChangeArrowheads="1"/>
        </xdr:cNvSpPr>
      </xdr:nvSpPr>
      <xdr:spPr bwMode="auto">
        <a:xfrm>
          <a:off x="8836410" y="66488468"/>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83608</xdr:colOff>
      <xdr:row>1269</xdr:row>
      <xdr:rowOff>78054</xdr:rowOff>
    </xdr:from>
    <xdr:to>
      <xdr:col>10</xdr:col>
      <xdr:colOff>505884</xdr:colOff>
      <xdr:row>1271</xdr:row>
      <xdr:rowOff>125678</xdr:rowOff>
    </xdr:to>
    <xdr:sp macro="" textlink="">
      <xdr:nvSpPr>
        <xdr:cNvPr id="992" name="Texto 39"/>
        <xdr:cNvSpPr txBox="1">
          <a:spLocks noChangeArrowheads="1"/>
        </xdr:cNvSpPr>
      </xdr:nvSpPr>
      <xdr:spPr bwMode="auto">
        <a:xfrm>
          <a:off x="4341283" y="66486354"/>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686860</xdr:colOff>
      <xdr:row>1273</xdr:row>
      <xdr:rowOff>30427</xdr:rowOff>
    </xdr:from>
    <xdr:to>
      <xdr:col>13</xdr:col>
      <xdr:colOff>448735</xdr:colOff>
      <xdr:row>1275</xdr:row>
      <xdr:rowOff>123824</xdr:rowOff>
    </xdr:to>
    <xdr:sp macro="" textlink="" fLocksText="0">
      <xdr:nvSpPr>
        <xdr:cNvPr id="993" name="Text Box 14"/>
        <xdr:cNvSpPr txBox="1">
          <a:spLocks noChangeArrowheads="1"/>
        </xdr:cNvSpPr>
      </xdr:nvSpPr>
      <xdr:spPr bwMode="auto">
        <a:xfrm>
          <a:off x="7154335" y="67200727"/>
          <a:ext cx="1847850" cy="4743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xdr:col>
      <xdr:colOff>0</xdr:colOff>
      <xdr:row>1381</xdr:row>
      <xdr:rowOff>0</xdr:rowOff>
    </xdr:from>
    <xdr:to>
      <xdr:col>4</xdr:col>
      <xdr:colOff>324910</xdr:colOff>
      <xdr:row>1384</xdr:row>
      <xdr:rowOff>165893</xdr:rowOff>
    </xdr:to>
    <xdr:sp macro="" textlink="">
      <xdr:nvSpPr>
        <xdr:cNvPr id="994" name="Texto 62"/>
        <xdr:cNvSpPr txBox="1">
          <a:spLocks noChangeArrowheads="1"/>
        </xdr:cNvSpPr>
      </xdr:nvSpPr>
      <xdr:spPr bwMode="auto">
        <a:xfrm>
          <a:off x="295275" y="96145350"/>
          <a:ext cx="2820460" cy="7373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267</xdr:colOff>
      <xdr:row>1386</xdr:row>
      <xdr:rowOff>125680</xdr:rowOff>
    </xdr:from>
    <xdr:to>
      <xdr:col>7</xdr:col>
      <xdr:colOff>342107</xdr:colOff>
      <xdr:row>1390</xdr:row>
      <xdr:rowOff>89694</xdr:rowOff>
    </xdr:to>
    <xdr:sp macro="" textlink="">
      <xdr:nvSpPr>
        <xdr:cNvPr id="995" name="Texto 63"/>
        <xdr:cNvSpPr txBox="1">
          <a:spLocks noChangeArrowheads="1"/>
        </xdr:cNvSpPr>
      </xdr:nvSpPr>
      <xdr:spPr bwMode="auto">
        <a:xfrm>
          <a:off x="2791092" y="97223530"/>
          <a:ext cx="2513540" cy="72601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13</xdr:col>
      <xdr:colOff>473460</xdr:colOff>
      <xdr:row>1381</xdr:row>
      <xdr:rowOff>51593</xdr:rowOff>
    </xdr:from>
    <xdr:to>
      <xdr:col>18</xdr:col>
      <xdr:colOff>281370</xdr:colOff>
      <xdr:row>1385</xdr:row>
      <xdr:rowOff>51593</xdr:rowOff>
    </xdr:to>
    <xdr:sp macro="" textlink="">
      <xdr:nvSpPr>
        <xdr:cNvPr id="996" name="Texto 39"/>
        <xdr:cNvSpPr txBox="1">
          <a:spLocks noChangeArrowheads="1"/>
        </xdr:cNvSpPr>
      </xdr:nvSpPr>
      <xdr:spPr bwMode="auto">
        <a:xfrm>
          <a:off x="9026910" y="96196943"/>
          <a:ext cx="2036760" cy="76200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245534</xdr:colOff>
      <xdr:row>1381</xdr:row>
      <xdr:rowOff>20904</xdr:rowOff>
    </xdr:from>
    <xdr:to>
      <xdr:col>10</xdr:col>
      <xdr:colOff>304801</xdr:colOff>
      <xdr:row>1384</xdr:row>
      <xdr:rowOff>42068</xdr:rowOff>
    </xdr:to>
    <xdr:sp macro="" textlink="">
      <xdr:nvSpPr>
        <xdr:cNvPr id="997" name="Texto 39"/>
        <xdr:cNvSpPr txBox="1">
          <a:spLocks noChangeArrowheads="1"/>
        </xdr:cNvSpPr>
      </xdr:nvSpPr>
      <xdr:spPr bwMode="auto">
        <a:xfrm>
          <a:off x="4503209" y="96166254"/>
          <a:ext cx="3107267" cy="5926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658285</xdr:colOff>
      <xdr:row>1386</xdr:row>
      <xdr:rowOff>118269</xdr:rowOff>
    </xdr:from>
    <xdr:to>
      <xdr:col>13</xdr:col>
      <xdr:colOff>477310</xdr:colOff>
      <xdr:row>1389</xdr:row>
      <xdr:rowOff>165892</xdr:rowOff>
    </xdr:to>
    <xdr:sp macro="" textlink="" fLocksText="0">
      <xdr:nvSpPr>
        <xdr:cNvPr id="998" name="Text Box 14"/>
        <xdr:cNvSpPr txBox="1">
          <a:spLocks noChangeArrowheads="1"/>
        </xdr:cNvSpPr>
      </xdr:nvSpPr>
      <xdr:spPr bwMode="auto">
        <a:xfrm>
          <a:off x="7125760" y="97216119"/>
          <a:ext cx="1905000" cy="61912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800" b="1" i="0" strike="noStrike">
            <a:solidFill>
              <a:srgbClr val="000000"/>
            </a:solidFill>
            <a:latin typeface="+mn-lt"/>
            <a:cs typeface="Arial"/>
          </a:endParaRPr>
        </a:p>
        <a:p>
          <a:pPr algn="ctr" rtl="0">
            <a:defRPr sz="1000"/>
          </a:pPr>
          <a:r>
            <a:rPr lang="es-MX" sz="800" b="1" i="0" u="sng" strike="noStrike">
              <a:solidFill>
                <a:srgbClr val="000000"/>
              </a:solidFill>
              <a:latin typeface="+mn-lt"/>
              <a:cs typeface="Arial"/>
            </a:rPr>
            <a:t>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17</xdr:col>
      <xdr:colOff>224190</xdr:colOff>
      <xdr:row>1398</xdr:row>
      <xdr:rowOff>20495</xdr:rowOff>
    </xdr:from>
    <xdr:to>
      <xdr:col>18</xdr:col>
      <xdr:colOff>399722</xdr:colOff>
      <xdr:row>1398</xdr:row>
      <xdr:rowOff>173087</xdr:rowOff>
    </xdr:to>
    <xdr:sp macro="" textlink="">
      <xdr:nvSpPr>
        <xdr:cNvPr id="999" name="Texto 12"/>
        <xdr:cNvSpPr txBox="1">
          <a:spLocks noChangeArrowheads="1"/>
        </xdr:cNvSpPr>
      </xdr:nvSpPr>
      <xdr:spPr bwMode="auto">
        <a:xfrm>
          <a:off x="10568340" y="994043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14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409575</xdr:colOff>
      <xdr:row>1396</xdr:row>
      <xdr:rowOff>122465</xdr:rowOff>
    </xdr:from>
    <xdr:to>
      <xdr:col>18</xdr:col>
      <xdr:colOff>352425</xdr:colOff>
      <xdr:row>1398</xdr:row>
      <xdr:rowOff>9525</xdr:rowOff>
    </xdr:to>
    <xdr:sp macro="" textlink="">
      <xdr:nvSpPr>
        <xdr:cNvPr id="1000" name="Texto 29"/>
        <xdr:cNvSpPr txBox="1">
          <a:spLocks noChangeArrowheads="1"/>
        </xdr:cNvSpPr>
      </xdr:nvSpPr>
      <xdr:spPr bwMode="auto">
        <a:xfrm>
          <a:off x="9839325" y="99125315"/>
          <a:ext cx="1295400" cy="2680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47626</xdr:colOff>
      <xdr:row>1391</xdr:row>
      <xdr:rowOff>28575</xdr:rowOff>
    </xdr:from>
    <xdr:to>
      <xdr:col>12</xdr:col>
      <xdr:colOff>0</xdr:colOff>
      <xdr:row>1395</xdr:row>
      <xdr:rowOff>9526</xdr:rowOff>
    </xdr:to>
    <xdr:sp macro="" textlink="">
      <xdr:nvSpPr>
        <xdr:cNvPr id="1001" name="Texto 27"/>
        <xdr:cNvSpPr txBox="1">
          <a:spLocks noChangeArrowheads="1"/>
        </xdr:cNvSpPr>
      </xdr:nvSpPr>
      <xdr:spPr bwMode="auto">
        <a:xfrm>
          <a:off x="47626" y="98078925"/>
          <a:ext cx="8086724"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xdr:from>
      <xdr:col>1</xdr:col>
      <xdr:colOff>28576</xdr:colOff>
      <xdr:row>1440</xdr:row>
      <xdr:rowOff>114301</xdr:rowOff>
    </xdr:from>
    <xdr:to>
      <xdr:col>4</xdr:col>
      <xdr:colOff>28576</xdr:colOff>
      <xdr:row>1442</xdr:row>
      <xdr:rowOff>161925</xdr:rowOff>
    </xdr:to>
    <xdr:sp macro="" textlink="">
      <xdr:nvSpPr>
        <xdr:cNvPr id="1002" name="Texto 62"/>
        <xdr:cNvSpPr txBox="1">
          <a:spLocks noChangeArrowheads="1"/>
        </xdr:cNvSpPr>
      </xdr:nvSpPr>
      <xdr:spPr bwMode="auto">
        <a:xfrm>
          <a:off x="323851" y="112233076"/>
          <a:ext cx="2495550" cy="42862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a:t>
          </a:r>
        </a:p>
        <a:p>
          <a:pPr algn="ctr" rtl="0">
            <a:defRPr sz="1000"/>
          </a:pPr>
          <a:r>
            <a:rPr lang="es-MX" sz="700" b="1" i="0" strike="noStrike">
              <a:solidFill>
                <a:srgbClr val="000000"/>
              </a:solidFill>
              <a:latin typeface="+mn-lt"/>
              <a:cs typeface="Times New Roman"/>
            </a:rPr>
            <a:t>L.E. FRANCISCO ANTONIO SIFUENTES NAVA</a:t>
          </a:r>
        </a:p>
        <a:p>
          <a:pPr algn="ctr" rtl="0">
            <a:defRPr sz="1000"/>
          </a:pPr>
          <a:r>
            <a:rPr lang="es-MX" sz="700" b="1" i="0" strike="noStrike">
              <a:solidFill>
                <a:srgbClr val="000000"/>
              </a:solidFill>
              <a:latin typeface="+mn-lt"/>
              <a:cs typeface="Times New Roman"/>
            </a:rPr>
            <a:t>PRESIDENTE MUNICIPAL</a:t>
          </a:r>
        </a:p>
      </xdr:txBody>
    </xdr:sp>
    <xdr:clientData/>
  </xdr:twoCellAnchor>
  <xdr:twoCellAnchor>
    <xdr:from>
      <xdr:col>3</xdr:col>
      <xdr:colOff>1219467</xdr:colOff>
      <xdr:row>1442</xdr:row>
      <xdr:rowOff>180975</xdr:rowOff>
    </xdr:from>
    <xdr:to>
      <xdr:col>7</xdr:col>
      <xdr:colOff>132557</xdr:colOff>
      <xdr:row>1445</xdr:row>
      <xdr:rowOff>95250</xdr:rowOff>
    </xdr:to>
    <xdr:sp macro="" textlink="">
      <xdr:nvSpPr>
        <xdr:cNvPr id="1003" name="Texto 63"/>
        <xdr:cNvSpPr txBox="1">
          <a:spLocks noChangeArrowheads="1"/>
        </xdr:cNvSpPr>
      </xdr:nvSpPr>
      <xdr:spPr bwMode="auto">
        <a:xfrm>
          <a:off x="2533917" y="112680750"/>
          <a:ext cx="2561165" cy="4857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700" b="1" i="0" strike="noStrike">
            <a:solidFill>
              <a:srgbClr val="000000"/>
            </a:solidFill>
            <a:latin typeface="+mn-lt"/>
            <a:cs typeface="Times New Roman"/>
          </a:endParaRPr>
        </a:p>
        <a:p>
          <a:pPr algn="ctr" rtl="0">
            <a:defRPr sz="1000"/>
          </a:pPr>
          <a:r>
            <a:rPr lang="es-MX" sz="700" b="1" i="0" u="sng" strike="noStrike">
              <a:solidFill>
                <a:srgbClr val="000000"/>
              </a:solidFill>
              <a:latin typeface="+mn-lt"/>
              <a:cs typeface="Times New Roman"/>
            </a:rPr>
            <a:t>______________________________________</a:t>
          </a:r>
        </a:p>
        <a:p>
          <a:pPr algn="ctr" rtl="0">
            <a:defRPr sz="1000"/>
          </a:pPr>
          <a:r>
            <a:rPr lang="es-MX" sz="700" b="1" i="0" strike="noStrike">
              <a:solidFill>
                <a:srgbClr val="000000"/>
              </a:solidFill>
              <a:latin typeface="+mn-lt"/>
              <a:cs typeface="Times New Roman"/>
            </a:rPr>
            <a:t>L.</a:t>
          </a:r>
          <a:r>
            <a:rPr lang="es-MX" sz="700" b="1" i="0" strike="noStrike" baseline="0">
              <a:solidFill>
                <a:srgbClr val="000000"/>
              </a:solidFill>
              <a:latin typeface="+mn-lt"/>
              <a:cs typeface="Times New Roman"/>
            </a:rPr>
            <a:t> LAURA FIGUEROA ARRIAGA</a:t>
          </a:r>
          <a:endParaRPr lang="es-MX" sz="700" b="1" i="0" strike="noStrike">
            <a:solidFill>
              <a:srgbClr val="000000"/>
            </a:solidFill>
            <a:latin typeface="+mn-lt"/>
            <a:cs typeface="Times New Roman"/>
          </a:endParaRPr>
        </a:p>
        <a:p>
          <a:pPr algn="ctr" rtl="0">
            <a:defRPr sz="1000"/>
          </a:pPr>
          <a:r>
            <a:rPr lang="es-MX" sz="700" b="1" i="0" strike="noStrike">
              <a:solidFill>
                <a:srgbClr val="000000"/>
              </a:solidFill>
              <a:latin typeface="+mn-lt"/>
              <a:cs typeface="Times New Roman"/>
            </a:rPr>
            <a:t> DIRECTOR DE DESARROLLO ECÓNOMICO Y SOCIAL </a:t>
          </a:r>
        </a:p>
      </xdr:txBody>
    </xdr:sp>
    <xdr:clientData/>
  </xdr:twoCellAnchor>
  <xdr:twoCellAnchor>
    <xdr:from>
      <xdr:col>14</xdr:col>
      <xdr:colOff>76200</xdr:colOff>
      <xdr:row>1440</xdr:row>
      <xdr:rowOff>57150</xdr:rowOff>
    </xdr:from>
    <xdr:to>
      <xdr:col>18</xdr:col>
      <xdr:colOff>252795</xdr:colOff>
      <xdr:row>1442</xdr:row>
      <xdr:rowOff>85725</xdr:rowOff>
    </xdr:to>
    <xdr:sp macro="" textlink="">
      <xdr:nvSpPr>
        <xdr:cNvPr id="1004" name="Texto 39"/>
        <xdr:cNvSpPr txBox="1">
          <a:spLocks noChangeArrowheads="1"/>
        </xdr:cNvSpPr>
      </xdr:nvSpPr>
      <xdr:spPr bwMode="auto">
        <a:xfrm>
          <a:off x="9134475" y="112175925"/>
          <a:ext cx="1900620" cy="4095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______________________________________</a:t>
          </a:r>
        </a:p>
        <a:p>
          <a:pPr algn="ctr" rtl="0">
            <a:defRPr sz="1000"/>
          </a:pPr>
          <a:r>
            <a:rPr lang="es-MX" sz="700" b="1" i="0" strike="noStrike">
              <a:solidFill>
                <a:srgbClr val="000000"/>
              </a:solidFill>
              <a:latin typeface="+mn-lt"/>
              <a:cs typeface="Times New Roman"/>
            </a:rPr>
            <a:t>M.T.E. FRANCISCO JAVIER SILVA CHAIREZ</a:t>
          </a:r>
        </a:p>
        <a:p>
          <a:pPr algn="ctr" rtl="0">
            <a:defRPr sz="1000"/>
          </a:pPr>
          <a:r>
            <a:rPr lang="es-MX" sz="700" b="1" i="0" strike="noStrike">
              <a:solidFill>
                <a:srgbClr val="000000"/>
              </a:solidFill>
              <a:latin typeface="+mn-lt"/>
              <a:cs typeface="Times New Roman"/>
            </a:rPr>
            <a:t>TESORERO MUNICIPAL</a:t>
          </a:r>
        </a:p>
      </xdr:txBody>
    </xdr:sp>
    <xdr:clientData/>
  </xdr:twoCellAnchor>
  <xdr:twoCellAnchor>
    <xdr:from>
      <xdr:col>6</xdr:col>
      <xdr:colOff>676275</xdr:colOff>
      <xdr:row>1440</xdr:row>
      <xdr:rowOff>102662</xdr:rowOff>
    </xdr:from>
    <xdr:to>
      <xdr:col>9</xdr:col>
      <xdr:colOff>781050</xdr:colOff>
      <xdr:row>1442</xdr:row>
      <xdr:rowOff>133350</xdr:rowOff>
    </xdr:to>
    <xdr:sp macro="" textlink="">
      <xdr:nvSpPr>
        <xdr:cNvPr id="1005" name="Texto 39"/>
        <xdr:cNvSpPr txBox="1">
          <a:spLocks noChangeArrowheads="1"/>
        </xdr:cNvSpPr>
      </xdr:nvSpPr>
      <xdr:spPr bwMode="auto">
        <a:xfrm>
          <a:off x="4933950" y="112221437"/>
          <a:ext cx="2314575" cy="411688"/>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700" b="1" i="0" u="sng" strike="noStrike">
              <a:solidFill>
                <a:srgbClr val="000000"/>
              </a:solidFill>
              <a:latin typeface="+mn-lt"/>
              <a:cs typeface="Times New Roman"/>
            </a:rPr>
            <a:t>_____________________________________</a:t>
          </a:r>
          <a:r>
            <a:rPr lang="es-MX" sz="700" b="1" i="0" strike="noStrike">
              <a:solidFill>
                <a:srgbClr val="000000"/>
              </a:solidFill>
              <a:latin typeface="+mn-lt"/>
              <a:cs typeface="Times New Roman"/>
            </a:rPr>
            <a:t>_</a:t>
          </a:r>
        </a:p>
        <a:p>
          <a:pPr algn="ctr" rtl="0">
            <a:defRPr sz="1000"/>
          </a:pPr>
          <a:r>
            <a:rPr lang="es-MX" sz="700" b="1" i="0" strike="noStrike">
              <a:solidFill>
                <a:srgbClr val="000000"/>
              </a:solidFill>
              <a:latin typeface="+mn-lt"/>
              <a:cs typeface="Times New Roman"/>
            </a:rPr>
            <a:t>C.P. HORTENCIA ESQUIVEL</a:t>
          </a:r>
          <a:r>
            <a:rPr lang="es-MX" sz="700" b="1" i="0" strike="noStrike" baseline="0">
              <a:solidFill>
                <a:srgbClr val="000000"/>
              </a:solidFill>
              <a:latin typeface="+mn-lt"/>
              <a:cs typeface="Times New Roman"/>
            </a:rPr>
            <a:t> CHAIREZ</a:t>
          </a:r>
          <a:endParaRPr lang="es-MX" sz="700" b="1" i="0" strike="noStrike">
            <a:solidFill>
              <a:srgbClr val="000000"/>
            </a:solidFill>
            <a:latin typeface="+mn-lt"/>
            <a:cs typeface="Times New Roman"/>
          </a:endParaRPr>
        </a:p>
        <a:p>
          <a:pPr algn="ctr" rtl="0">
            <a:defRPr sz="1000"/>
          </a:pPr>
          <a:r>
            <a:rPr lang="es-MX" sz="700" b="1" i="0" strike="noStrike">
              <a:solidFill>
                <a:srgbClr val="000000"/>
              </a:solidFill>
              <a:latin typeface="+mn-lt"/>
              <a:cs typeface="Times New Roman"/>
            </a:rPr>
            <a:t>SINDICO  MUNICIPAL</a:t>
          </a:r>
        </a:p>
      </xdr:txBody>
    </xdr:sp>
    <xdr:clientData/>
  </xdr:twoCellAnchor>
  <xdr:twoCellAnchor>
    <xdr:from>
      <xdr:col>9</xdr:col>
      <xdr:colOff>810685</xdr:colOff>
      <xdr:row>1442</xdr:row>
      <xdr:rowOff>152401</xdr:rowOff>
    </xdr:from>
    <xdr:to>
      <xdr:col>14</xdr:col>
      <xdr:colOff>67735</xdr:colOff>
      <xdr:row>1445</xdr:row>
      <xdr:rowOff>114301</xdr:rowOff>
    </xdr:to>
    <xdr:sp macro="" textlink="" fLocksText="0">
      <xdr:nvSpPr>
        <xdr:cNvPr id="1006" name="Text Box 14"/>
        <xdr:cNvSpPr txBox="1">
          <a:spLocks noChangeArrowheads="1"/>
        </xdr:cNvSpPr>
      </xdr:nvSpPr>
      <xdr:spPr bwMode="auto">
        <a:xfrm>
          <a:off x="7278160" y="112652176"/>
          <a:ext cx="1847850" cy="5334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700" b="1" i="0" strike="noStrike">
            <a:solidFill>
              <a:srgbClr val="000000"/>
            </a:solidFill>
            <a:latin typeface="+mn-lt"/>
            <a:cs typeface="Arial"/>
          </a:endParaRPr>
        </a:p>
        <a:p>
          <a:pPr algn="ctr" rtl="0">
            <a:defRPr sz="1000"/>
          </a:pPr>
          <a:r>
            <a:rPr lang="es-MX" sz="700" b="1" i="0" u="sng" strike="noStrike">
              <a:solidFill>
                <a:srgbClr val="000000"/>
              </a:solidFill>
              <a:latin typeface="+mn-lt"/>
              <a:cs typeface="Arial"/>
            </a:rPr>
            <a:t>____________________________</a:t>
          </a:r>
          <a:endParaRPr lang="es-MX" sz="700" b="1" i="0" u="sng" strike="noStrike" baseline="0">
            <a:solidFill>
              <a:srgbClr val="000000"/>
            </a:solidFill>
            <a:latin typeface="+mn-lt"/>
            <a:cs typeface="Arial"/>
          </a:endParaRPr>
        </a:p>
        <a:p>
          <a:pPr algn="ctr" rtl="0">
            <a:defRPr sz="1000"/>
          </a:pPr>
          <a:r>
            <a:rPr lang="es-MX" sz="700" b="1" i="0" strike="noStrike" baseline="0">
              <a:solidFill>
                <a:srgbClr val="000000"/>
              </a:solidFill>
              <a:latin typeface="+mn-lt"/>
              <a:cs typeface="Arial"/>
            </a:rPr>
            <a:t>L.E. MARISA MALDONADO MOTA</a:t>
          </a:r>
        </a:p>
        <a:p>
          <a:pPr algn="ctr" rtl="0">
            <a:defRPr sz="1000"/>
          </a:pPr>
          <a:r>
            <a:rPr lang="es-MX" sz="7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195615</xdr:colOff>
      <xdr:row>1451</xdr:row>
      <xdr:rowOff>163370</xdr:rowOff>
    </xdr:from>
    <xdr:to>
      <xdr:col>18</xdr:col>
      <xdr:colOff>371147</xdr:colOff>
      <xdr:row>1452</xdr:row>
      <xdr:rowOff>125462</xdr:rowOff>
    </xdr:to>
    <xdr:sp macro="" textlink="">
      <xdr:nvSpPr>
        <xdr:cNvPr id="1007" name="Texto 12"/>
        <xdr:cNvSpPr txBox="1">
          <a:spLocks noChangeArrowheads="1"/>
        </xdr:cNvSpPr>
      </xdr:nvSpPr>
      <xdr:spPr bwMode="auto">
        <a:xfrm>
          <a:off x="10539765" y="1143776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16 DE 19</a:t>
          </a:r>
        </a:p>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85725</xdr:colOff>
      <xdr:row>1450</xdr:row>
      <xdr:rowOff>122465</xdr:rowOff>
    </xdr:from>
    <xdr:to>
      <xdr:col>18</xdr:col>
      <xdr:colOff>352425</xdr:colOff>
      <xdr:row>1451</xdr:row>
      <xdr:rowOff>152400</xdr:rowOff>
    </xdr:to>
    <xdr:sp macro="" textlink="">
      <xdr:nvSpPr>
        <xdr:cNvPr id="1008" name="Texto 29"/>
        <xdr:cNvSpPr txBox="1">
          <a:spLocks noChangeArrowheads="1"/>
        </xdr:cNvSpPr>
      </xdr:nvSpPr>
      <xdr:spPr bwMode="auto">
        <a:xfrm>
          <a:off x="10010775" y="114146240"/>
          <a:ext cx="1123950"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9526</xdr:colOff>
      <xdr:row>1446</xdr:row>
      <xdr:rowOff>66675</xdr:rowOff>
    </xdr:from>
    <xdr:to>
      <xdr:col>12</xdr:col>
      <xdr:colOff>95251</xdr:colOff>
      <xdr:row>1449</xdr:row>
      <xdr:rowOff>133350</xdr:rowOff>
    </xdr:to>
    <xdr:sp macro="" textlink="">
      <xdr:nvSpPr>
        <xdr:cNvPr id="1009" name="Texto 27"/>
        <xdr:cNvSpPr txBox="1">
          <a:spLocks noChangeArrowheads="1"/>
        </xdr:cNvSpPr>
      </xdr:nvSpPr>
      <xdr:spPr bwMode="auto">
        <a:xfrm>
          <a:off x="304801" y="113328450"/>
          <a:ext cx="792480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1</xdr:colOff>
      <xdr:row>1446</xdr:row>
      <xdr:rowOff>66675</xdr:rowOff>
    </xdr:from>
    <xdr:to>
      <xdr:col>18</xdr:col>
      <xdr:colOff>514350</xdr:colOff>
      <xdr:row>1449</xdr:row>
      <xdr:rowOff>161925</xdr:rowOff>
    </xdr:to>
    <xdr:pic>
      <xdr:nvPicPr>
        <xdr:cNvPr id="1010" name="100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1" y="113328450"/>
          <a:ext cx="3162299"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24607</xdr:rowOff>
    </xdr:from>
    <xdr:to>
      <xdr:col>4</xdr:col>
      <xdr:colOff>324910</xdr:colOff>
      <xdr:row>19</xdr:row>
      <xdr:rowOff>102660</xdr:rowOff>
    </xdr:to>
    <xdr:sp macro="" textlink="">
      <xdr:nvSpPr>
        <xdr:cNvPr id="2" name="Texto 62"/>
        <xdr:cNvSpPr txBox="1">
          <a:spLocks noChangeArrowheads="1"/>
        </xdr:cNvSpPr>
      </xdr:nvSpPr>
      <xdr:spPr bwMode="auto">
        <a:xfrm>
          <a:off x="342900" y="4958557"/>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23</xdr:row>
      <xdr:rowOff>16935</xdr:rowOff>
    </xdr:from>
    <xdr:to>
      <xdr:col>7</xdr:col>
      <xdr:colOff>380207</xdr:colOff>
      <xdr:row>26</xdr:row>
      <xdr:rowOff>7410</xdr:rowOff>
    </xdr:to>
    <xdr:sp macro="" textlink="">
      <xdr:nvSpPr>
        <xdr:cNvPr id="3" name="Texto 63"/>
        <xdr:cNvSpPr txBox="1">
          <a:spLocks noChangeArrowheads="1"/>
        </xdr:cNvSpPr>
      </xdr:nvSpPr>
      <xdr:spPr bwMode="auto">
        <a:xfrm>
          <a:off x="2876817" y="6093885"/>
          <a:ext cx="257069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17</xdr:row>
      <xdr:rowOff>0</xdr:rowOff>
    </xdr:from>
    <xdr:to>
      <xdr:col>18</xdr:col>
      <xdr:colOff>376620</xdr:colOff>
      <xdr:row>19</xdr:row>
      <xdr:rowOff>45510</xdr:rowOff>
    </xdr:to>
    <xdr:sp macro="" textlink="">
      <xdr:nvSpPr>
        <xdr:cNvPr id="4" name="Texto 39"/>
        <xdr:cNvSpPr txBox="1">
          <a:spLocks noChangeArrowheads="1"/>
        </xdr:cNvSpPr>
      </xdr:nvSpPr>
      <xdr:spPr bwMode="auto">
        <a:xfrm>
          <a:off x="9226935" y="493395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750358</xdr:colOff>
      <xdr:row>17</xdr:row>
      <xdr:rowOff>35986</xdr:rowOff>
    </xdr:from>
    <xdr:to>
      <xdr:col>10</xdr:col>
      <xdr:colOff>410634</xdr:colOff>
      <xdr:row>19</xdr:row>
      <xdr:rowOff>83610</xdr:rowOff>
    </xdr:to>
    <xdr:sp macro="" textlink="">
      <xdr:nvSpPr>
        <xdr:cNvPr id="5" name="Texto 39"/>
        <xdr:cNvSpPr txBox="1">
          <a:spLocks noChangeArrowheads="1"/>
        </xdr:cNvSpPr>
      </xdr:nvSpPr>
      <xdr:spPr bwMode="auto">
        <a:xfrm>
          <a:off x="4312708" y="4969936"/>
          <a:ext cx="35083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134410</xdr:colOff>
      <xdr:row>22</xdr:row>
      <xdr:rowOff>104775</xdr:rowOff>
    </xdr:from>
    <xdr:to>
      <xdr:col>14</xdr:col>
      <xdr:colOff>229660</xdr:colOff>
      <xdr:row>26</xdr:row>
      <xdr:rowOff>161925</xdr:rowOff>
    </xdr:to>
    <xdr:sp macro="" textlink="" fLocksText="0">
      <xdr:nvSpPr>
        <xdr:cNvPr id="6" name="Text Box 14"/>
        <xdr:cNvSpPr txBox="1">
          <a:spLocks noChangeArrowheads="1"/>
        </xdr:cNvSpPr>
      </xdr:nvSpPr>
      <xdr:spPr bwMode="auto">
        <a:xfrm>
          <a:off x="7544860" y="5991225"/>
          <a:ext cx="1847850" cy="8191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224190</xdr:colOff>
      <xdr:row>6</xdr:row>
      <xdr:rowOff>20495</xdr:rowOff>
    </xdr:from>
    <xdr:to>
      <xdr:col>18</xdr:col>
      <xdr:colOff>399722</xdr:colOff>
      <xdr:row>6</xdr:row>
      <xdr:rowOff>173087</xdr:rowOff>
    </xdr:to>
    <xdr:sp macro="" textlink="">
      <xdr:nvSpPr>
        <xdr:cNvPr id="7" name="Texto 12"/>
        <xdr:cNvSpPr txBox="1">
          <a:spLocks noChangeArrowheads="1"/>
        </xdr:cNvSpPr>
      </xdr:nvSpPr>
      <xdr:spPr bwMode="auto">
        <a:xfrm>
          <a:off x="10673115" y="116349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01 DE  02</a:t>
          </a:r>
        </a:p>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76200</xdr:colOff>
      <xdr:row>4</xdr:row>
      <xdr:rowOff>151041</xdr:rowOff>
    </xdr:from>
    <xdr:to>
      <xdr:col>18</xdr:col>
      <xdr:colOff>342900</xdr:colOff>
      <xdr:row>5</xdr:row>
      <xdr:rowOff>152401</xdr:rowOff>
    </xdr:to>
    <xdr:sp macro="" textlink="">
      <xdr:nvSpPr>
        <xdr:cNvPr id="8" name="Texto 29"/>
        <xdr:cNvSpPr txBox="1">
          <a:spLocks noChangeArrowheads="1"/>
        </xdr:cNvSpPr>
      </xdr:nvSpPr>
      <xdr:spPr bwMode="auto">
        <a:xfrm>
          <a:off x="10106025" y="913041"/>
          <a:ext cx="1123950" cy="1918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editAs="oneCell">
    <xdr:from>
      <xdr:col>12</xdr:col>
      <xdr:colOff>9528</xdr:colOff>
      <xdr:row>0</xdr:row>
      <xdr:rowOff>0</xdr:rowOff>
    </xdr:from>
    <xdr:to>
      <xdr:col>18</xdr:col>
      <xdr:colOff>523876</xdr:colOff>
      <xdr:row>4</xdr:row>
      <xdr:rowOff>9525</xdr:rowOff>
    </xdr:to>
    <xdr:pic>
      <xdr:nvPicPr>
        <xdr:cNvPr id="9" name="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3" y="0"/>
          <a:ext cx="3162298" cy="771525"/>
        </a:xfrm>
        <a:prstGeom prst="rect">
          <a:avLst/>
        </a:prstGeom>
        <a:noFill/>
      </xdr:spPr>
    </xdr:pic>
    <xdr:clientData/>
  </xdr:twoCellAnchor>
  <xdr:twoCellAnchor>
    <xdr:from>
      <xdr:col>1</xdr:col>
      <xdr:colOff>9526</xdr:colOff>
      <xdr:row>0</xdr:row>
      <xdr:rowOff>66675</xdr:rowOff>
    </xdr:from>
    <xdr:to>
      <xdr:col>12</xdr:col>
      <xdr:colOff>95251</xdr:colOff>
      <xdr:row>3</xdr:row>
      <xdr:rowOff>133350</xdr:rowOff>
    </xdr:to>
    <xdr:sp macro="" textlink="">
      <xdr:nvSpPr>
        <xdr:cNvPr id="10" name="Texto 27"/>
        <xdr:cNvSpPr txBox="1">
          <a:spLocks noChangeArrowheads="1"/>
        </xdr:cNvSpPr>
      </xdr:nvSpPr>
      <xdr:spPr bwMode="auto">
        <a:xfrm>
          <a:off x="352426" y="66675"/>
          <a:ext cx="798195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238126</xdr:colOff>
      <xdr:row>0</xdr:row>
      <xdr:rowOff>0</xdr:rowOff>
    </xdr:from>
    <xdr:to>
      <xdr:col>18</xdr:col>
      <xdr:colOff>485776</xdr:colOff>
      <xdr:row>4</xdr:row>
      <xdr:rowOff>9525</xdr:rowOff>
    </xdr:to>
    <xdr:pic>
      <xdr:nvPicPr>
        <xdr:cNvPr id="11" name="10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1" y="0"/>
          <a:ext cx="3200400" cy="771525"/>
        </a:xfrm>
        <a:prstGeom prst="rect">
          <a:avLst/>
        </a:prstGeom>
        <a:noFill/>
      </xdr:spPr>
    </xdr:pic>
    <xdr:clientData/>
  </xdr:twoCellAnchor>
  <xdr:twoCellAnchor>
    <xdr:from>
      <xdr:col>17</xdr:col>
      <xdr:colOff>224190</xdr:colOff>
      <xdr:row>39</xdr:row>
      <xdr:rowOff>20495</xdr:rowOff>
    </xdr:from>
    <xdr:to>
      <xdr:col>18</xdr:col>
      <xdr:colOff>399722</xdr:colOff>
      <xdr:row>39</xdr:row>
      <xdr:rowOff>173087</xdr:rowOff>
    </xdr:to>
    <xdr:sp macro="" textlink="">
      <xdr:nvSpPr>
        <xdr:cNvPr id="12" name="Texto 12"/>
        <xdr:cNvSpPr txBox="1">
          <a:spLocks noChangeArrowheads="1"/>
        </xdr:cNvSpPr>
      </xdr:nvSpPr>
      <xdr:spPr bwMode="auto">
        <a:xfrm>
          <a:off x="10673115" y="91454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02 DE 02</a:t>
          </a:r>
          <a:endParaRPr lang="es-MX" sz="700" b="0" i="0" strike="noStrike">
            <a:solidFill>
              <a:srgbClr val="000000"/>
            </a:solidFill>
            <a:latin typeface="+mn-lt"/>
            <a:cs typeface="Times New Roman"/>
          </a:endParaRPr>
        </a:p>
      </xdr:txBody>
    </xdr:sp>
    <xdr:clientData/>
  </xdr:twoCellAnchor>
  <xdr:twoCellAnchor>
    <xdr:from>
      <xdr:col>16</xdr:col>
      <xdr:colOff>28575</xdr:colOff>
      <xdr:row>37</xdr:row>
      <xdr:rowOff>122465</xdr:rowOff>
    </xdr:from>
    <xdr:to>
      <xdr:col>18</xdr:col>
      <xdr:colOff>352425</xdr:colOff>
      <xdr:row>38</xdr:row>
      <xdr:rowOff>171450</xdr:rowOff>
    </xdr:to>
    <xdr:sp macro="" textlink="">
      <xdr:nvSpPr>
        <xdr:cNvPr id="13" name="Texto 29"/>
        <xdr:cNvSpPr txBox="1">
          <a:spLocks noChangeArrowheads="1"/>
        </xdr:cNvSpPr>
      </xdr:nvSpPr>
      <xdr:spPr bwMode="auto">
        <a:xfrm>
          <a:off x="10058400" y="8866415"/>
          <a:ext cx="1181100" cy="2394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xdr:col>
      <xdr:colOff>0</xdr:colOff>
      <xdr:row>54</xdr:row>
      <xdr:rowOff>24607</xdr:rowOff>
    </xdr:from>
    <xdr:to>
      <xdr:col>4</xdr:col>
      <xdr:colOff>324910</xdr:colOff>
      <xdr:row>56</xdr:row>
      <xdr:rowOff>102660</xdr:rowOff>
    </xdr:to>
    <xdr:sp macro="" textlink="">
      <xdr:nvSpPr>
        <xdr:cNvPr id="14" name="Texto 62"/>
        <xdr:cNvSpPr txBox="1">
          <a:spLocks noChangeArrowheads="1"/>
        </xdr:cNvSpPr>
      </xdr:nvSpPr>
      <xdr:spPr bwMode="auto">
        <a:xfrm>
          <a:off x="342900" y="13045282"/>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60</xdr:row>
      <xdr:rowOff>16935</xdr:rowOff>
    </xdr:from>
    <xdr:to>
      <xdr:col>7</xdr:col>
      <xdr:colOff>380207</xdr:colOff>
      <xdr:row>63</xdr:row>
      <xdr:rowOff>7410</xdr:rowOff>
    </xdr:to>
    <xdr:sp macro="" textlink="">
      <xdr:nvSpPr>
        <xdr:cNvPr id="15" name="Texto 63"/>
        <xdr:cNvSpPr txBox="1">
          <a:spLocks noChangeArrowheads="1"/>
        </xdr:cNvSpPr>
      </xdr:nvSpPr>
      <xdr:spPr bwMode="auto">
        <a:xfrm>
          <a:off x="2876817" y="14180610"/>
          <a:ext cx="257069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54</xdr:row>
      <xdr:rowOff>0</xdr:rowOff>
    </xdr:from>
    <xdr:to>
      <xdr:col>18</xdr:col>
      <xdr:colOff>376620</xdr:colOff>
      <xdr:row>56</xdr:row>
      <xdr:rowOff>45510</xdr:rowOff>
    </xdr:to>
    <xdr:sp macro="" textlink="">
      <xdr:nvSpPr>
        <xdr:cNvPr id="16" name="Texto 39"/>
        <xdr:cNvSpPr txBox="1">
          <a:spLocks noChangeArrowheads="1"/>
        </xdr:cNvSpPr>
      </xdr:nvSpPr>
      <xdr:spPr bwMode="auto">
        <a:xfrm>
          <a:off x="9226935" y="1302067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750358</xdr:colOff>
      <xdr:row>54</xdr:row>
      <xdr:rowOff>35986</xdr:rowOff>
    </xdr:from>
    <xdr:to>
      <xdr:col>10</xdr:col>
      <xdr:colOff>410634</xdr:colOff>
      <xdr:row>56</xdr:row>
      <xdr:rowOff>83610</xdr:rowOff>
    </xdr:to>
    <xdr:sp macro="" textlink="">
      <xdr:nvSpPr>
        <xdr:cNvPr id="17" name="Texto 39"/>
        <xdr:cNvSpPr txBox="1">
          <a:spLocks noChangeArrowheads="1"/>
        </xdr:cNvSpPr>
      </xdr:nvSpPr>
      <xdr:spPr bwMode="auto">
        <a:xfrm>
          <a:off x="4312708" y="13056661"/>
          <a:ext cx="35083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134410</xdr:colOff>
      <xdr:row>59</xdr:row>
      <xdr:rowOff>104775</xdr:rowOff>
    </xdr:from>
    <xdr:to>
      <xdr:col>14</xdr:col>
      <xdr:colOff>229660</xdr:colOff>
      <xdr:row>63</xdr:row>
      <xdr:rowOff>161925</xdr:rowOff>
    </xdr:to>
    <xdr:sp macro="" textlink="" fLocksText="0">
      <xdr:nvSpPr>
        <xdr:cNvPr id="18" name="Text Box 14"/>
        <xdr:cNvSpPr txBox="1">
          <a:spLocks noChangeArrowheads="1"/>
        </xdr:cNvSpPr>
      </xdr:nvSpPr>
      <xdr:spPr bwMode="auto">
        <a:xfrm>
          <a:off x="7544860" y="14077950"/>
          <a:ext cx="1847850" cy="8191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19051</xdr:colOff>
      <xdr:row>31</xdr:row>
      <xdr:rowOff>38100</xdr:rowOff>
    </xdr:from>
    <xdr:to>
      <xdr:col>11</xdr:col>
      <xdr:colOff>361951</xdr:colOff>
      <xdr:row>35</xdr:row>
      <xdr:rowOff>19051</xdr:rowOff>
    </xdr:to>
    <xdr:sp macro="" textlink="">
      <xdr:nvSpPr>
        <xdr:cNvPr id="19" name="Texto 27"/>
        <xdr:cNvSpPr txBox="1">
          <a:spLocks noChangeArrowheads="1"/>
        </xdr:cNvSpPr>
      </xdr:nvSpPr>
      <xdr:spPr bwMode="auto">
        <a:xfrm>
          <a:off x="361951" y="7639050"/>
          <a:ext cx="7877175"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3</xdr:colOff>
      <xdr:row>31</xdr:row>
      <xdr:rowOff>47625</xdr:rowOff>
    </xdr:from>
    <xdr:to>
      <xdr:col>18</xdr:col>
      <xdr:colOff>495300</xdr:colOff>
      <xdr:row>35</xdr:row>
      <xdr:rowOff>57150</xdr:rowOff>
    </xdr:to>
    <xdr:pic>
      <xdr:nvPicPr>
        <xdr:cNvPr id="20" name="1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9128" y="7648575"/>
          <a:ext cx="3143247" cy="771525"/>
        </a:xfrm>
        <a:prstGeom prst="rect">
          <a:avLst/>
        </a:prstGeom>
        <a:noFill/>
      </xdr:spPr>
    </xdr:pic>
    <xdr:clientData/>
  </xdr:twoCellAnchor>
  <xdr:twoCellAnchor>
    <xdr:from>
      <xdr:col>1</xdr:col>
      <xdr:colOff>0</xdr:colOff>
      <xdr:row>151</xdr:row>
      <xdr:rowOff>24607</xdr:rowOff>
    </xdr:from>
    <xdr:to>
      <xdr:col>4</xdr:col>
      <xdr:colOff>324910</xdr:colOff>
      <xdr:row>153</xdr:row>
      <xdr:rowOff>102660</xdr:rowOff>
    </xdr:to>
    <xdr:sp macro="" textlink="">
      <xdr:nvSpPr>
        <xdr:cNvPr id="21" name="Texto 62"/>
        <xdr:cNvSpPr txBox="1">
          <a:spLocks noChangeArrowheads="1"/>
        </xdr:cNvSpPr>
      </xdr:nvSpPr>
      <xdr:spPr bwMode="auto">
        <a:xfrm>
          <a:off x="161925" y="21293932"/>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1314717</xdr:colOff>
      <xdr:row>154</xdr:row>
      <xdr:rowOff>159810</xdr:rowOff>
    </xdr:from>
    <xdr:to>
      <xdr:col>7</xdr:col>
      <xdr:colOff>180182</xdr:colOff>
      <xdr:row>158</xdr:row>
      <xdr:rowOff>47625</xdr:rowOff>
    </xdr:to>
    <xdr:sp macro="" textlink="">
      <xdr:nvSpPr>
        <xdr:cNvPr id="22" name="Texto 63"/>
        <xdr:cNvSpPr txBox="1">
          <a:spLocks noChangeArrowheads="1"/>
        </xdr:cNvSpPr>
      </xdr:nvSpPr>
      <xdr:spPr bwMode="auto">
        <a:xfrm>
          <a:off x="2495817" y="22000635"/>
          <a:ext cx="2570690" cy="64981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151</xdr:row>
      <xdr:rowOff>0</xdr:rowOff>
    </xdr:from>
    <xdr:to>
      <xdr:col>18</xdr:col>
      <xdr:colOff>376620</xdr:colOff>
      <xdr:row>153</xdr:row>
      <xdr:rowOff>45510</xdr:rowOff>
    </xdr:to>
    <xdr:sp macro="" textlink="">
      <xdr:nvSpPr>
        <xdr:cNvPr id="23" name="Texto 39"/>
        <xdr:cNvSpPr txBox="1">
          <a:spLocks noChangeArrowheads="1"/>
        </xdr:cNvSpPr>
      </xdr:nvSpPr>
      <xdr:spPr bwMode="auto">
        <a:xfrm>
          <a:off x="9045960" y="2126932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750358</xdr:colOff>
      <xdr:row>151</xdr:row>
      <xdr:rowOff>35986</xdr:rowOff>
    </xdr:from>
    <xdr:to>
      <xdr:col>10</xdr:col>
      <xdr:colOff>410634</xdr:colOff>
      <xdr:row>153</xdr:row>
      <xdr:rowOff>83610</xdr:rowOff>
    </xdr:to>
    <xdr:sp macro="" textlink="">
      <xdr:nvSpPr>
        <xdr:cNvPr id="24" name="Texto 39"/>
        <xdr:cNvSpPr txBox="1">
          <a:spLocks noChangeArrowheads="1"/>
        </xdr:cNvSpPr>
      </xdr:nvSpPr>
      <xdr:spPr bwMode="auto">
        <a:xfrm>
          <a:off x="4131733" y="21305311"/>
          <a:ext cx="35083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134410</xdr:colOff>
      <xdr:row>154</xdr:row>
      <xdr:rowOff>104776</xdr:rowOff>
    </xdr:from>
    <xdr:to>
      <xdr:col>14</xdr:col>
      <xdr:colOff>229660</xdr:colOff>
      <xdr:row>158</xdr:row>
      <xdr:rowOff>76200</xdr:rowOff>
    </xdr:to>
    <xdr:sp macro="" textlink="" fLocksText="0">
      <xdr:nvSpPr>
        <xdr:cNvPr id="25" name="Text Box 14"/>
        <xdr:cNvSpPr txBox="1">
          <a:spLocks noChangeArrowheads="1"/>
        </xdr:cNvSpPr>
      </xdr:nvSpPr>
      <xdr:spPr bwMode="auto">
        <a:xfrm>
          <a:off x="7363885" y="21945601"/>
          <a:ext cx="1847850" cy="73342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224190</xdr:colOff>
      <xdr:row>139</xdr:row>
      <xdr:rowOff>20495</xdr:rowOff>
    </xdr:from>
    <xdr:to>
      <xdr:col>18</xdr:col>
      <xdr:colOff>399722</xdr:colOff>
      <xdr:row>139</xdr:row>
      <xdr:rowOff>173087</xdr:rowOff>
    </xdr:to>
    <xdr:sp macro="" textlink="">
      <xdr:nvSpPr>
        <xdr:cNvPr id="26" name="Texto 12"/>
        <xdr:cNvSpPr txBox="1">
          <a:spLocks noChangeArrowheads="1"/>
        </xdr:cNvSpPr>
      </xdr:nvSpPr>
      <xdr:spPr bwMode="auto">
        <a:xfrm>
          <a:off x="10492140" y="163749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76200</xdr:colOff>
      <xdr:row>137</xdr:row>
      <xdr:rowOff>151041</xdr:rowOff>
    </xdr:from>
    <xdr:to>
      <xdr:col>18</xdr:col>
      <xdr:colOff>342900</xdr:colOff>
      <xdr:row>138</xdr:row>
      <xdr:rowOff>152401</xdr:rowOff>
    </xdr:to>
    <xdr:sp macro="" textlink="">
      <xdr:nvSpPr>
        <xdr:cNvPr id="27" name="Texto 29"/>
        <xdr:cNvSpPr txBox="1">
          <a:spLocks noChangeArrowheads="1"/>
        </xdr:cNvSpPr>
      </xdr:nvSpPr>
      <xdr:spPr bwMode="auto">
        <a:xfrm>
          <a:off x="9925050" y="16124466"/>
          <a:ext cx="1123950" cy="1918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9526</xdr:colOff>
      <xdr:row>133</xdr:row>
      <xdr:rowOff>66675</xdr:rowOff>
    </xdr:from>
    <xdr:to>
      <xdr:col>12</xdr:col>
      <xdr:colOff>95251</xdr:colOff>
      <xdr:row>136</xdr:row>
      <xdr:rowOff>133350</xdr:rowOff>
    </xdr:to>
    <xdr:sp macro="" textlink="">
      <xdr:nvSpPr>
        <xdr:cNvPr id="28" name="Texto 27"/>
        <xdr:cNvSpPr txBox="1">
          <a:spLocks noChangeArrowheads="1"/>
        </xdr:cNvSpPr>
      </xdr:nvSpPr>
      <xdr:spPr bwMode="auto">
        <a:xfrm>
          <a:off x="171451" y="15278100"/>
          <a:ext cx="798195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238126</xdr:colOff>
      <xdr:row>133</xdr:row>
      <xdr:rowOff>85725</xdr:rowOff>
    </xdr:from>
    <xdr:to>
      <xdr:col>18</xdr:col>
      <xdr:colOff>466725</xdr:colOff>
      <xdr:row>137</xdr:row>
      <xdr:rowOff>47625</xdr:rowOff>
    </xdr:to>
    <xdr:pic>
      <xdr:nvPicPr>
        <xdr:cNvPr id="29" name="2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1476" y="15297150"/>
          <a:ext cx="3181349" cy="723900"/>
        </a:xfrm>
        <a:prstGeom prst="rect">
          <a:avLst/>
        </a:prstGeom>
        <a:noFill/>
      </xdr:spPr>
    </xdr:pic>
    <xdr:clientData/>
  </xdr:twoCellAnchor>
  <xdr:twoCellAnchor>
    <xdr:from>
      <xdr:col>17</xdr:col>
      <xdr:colOff>224190</xdr:colOff>
      <xdr:row>229</xdr:row>
      <xdr:rowOff>20495</xdr:rowOff>
    </xdr:from>
    <xdr:to>
      <xdr:col>18</xdr:col>
      <xdr:colOff>399722</xdr:colOff>
      <xdr:row>229</xdr:row>
      <xdr:rowOff>173087</xdr:rowOff>
    </xdr:to>
    <xdr:sp macro="" textlink="">
      <xdr:nvSpPr>
        <xdr:cNvPr id="30" name="Texto 12"/>
        <xdr:cNvSpPr txBox="1">
          <a:spLocks noChangeArrowheads="1"/>
        </xdr:cNvSpPr>
      </xdr:nvSpPr>
      <xdr:spPr bwMode="auto">
        <a:xfrm>
          <a:off x="10492140" y="394349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28575</xdr:colOff>
      <xdr:row>227</xdr:row>
      <xdr:rowOff>122465</xdr:rowOff>
    </xdr:from>
    <xdr:to>
      <xdr:col>18</xdr:col>
      <xdr:colOff>352425</xdr:colOff>
      <xdr:row>228</xdr:row>
      <xdr:rowOff>171450</xdr:rowOff>
    </xdr:to>
    <xdr:sp macro="" textlink="">
      <xdr:nvSpPr>
        <xdr:cNvPr id="31" name="Texto 29"/>
        <xdr:cNvSpPr txBox="1">
          <a:spLocks noChangeArrowheads="1"/>
        </xdr:cNvSpPr>
      </xdr:nvSpPr>
      <xdr:spPr bwMode="auto">
        <a:xfrm>
          <a:off x="9877425" y="39155915"/>
          <a:ext cx="1181100" cy="2394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05/03/2016</a:t>
          </a:r>
        </a:p>
      </xdr:txBody>
    </xdr:sp>
    <xdr:clientData/>
  </xdr:twoCellAnchor>
  <xdr:twoCellAnchor>
    <xdr:from>
      <xdr:col>1</xdr:col>
      <xdr:colOff>0</xdr:colOff>
      <xdr:row>244</xdr:row>
      <xdr:rowOff>24607</xdr:rowOff>
    </xdr:from>
    <xdr:to>
      <xdr:col>4</xdr:col>
      <xdr:colOff>324910</xdr:colOff>
      <xdr:row>246</xdr:row>
      <xdr:rowOff>102660</xdr:rowOff>
    </xdr:to>
    <xdr:sp macro="" textlink="">
      <xdr:nvSpPr>
        <xdr:cNvPr id="32" name="Texto 62"/>
        <xdr:cNvSpPr txBox="1">
          <a:spLocks noChangeArrowheads="1"/>
        </xdr:cNvSpPr>
      </xdr:nvSpPr>
      <xdr:spPr bwMode="auto">
        <a:xfrm>
          <a:off x="161925" y="43172857"/>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250</xdr:row>
      <xdr:rowOff>16935</xdr:rowOff>
    </xdr:from>
    <xdr:to>
      <xdr:col>7</xdr:col>
      <xdr:colOff>380207</xdr:colOff>
      <xdr:row>253</xdr:row>
      <xdr:rowOff>7410</xdr:rowOff>
    </xdr:to>
    <xdr:sp macro="" textlink="">
      <xdr:nvSpPr>
        <xdr:cNvPr id="33" name="Texto 63"/>
        <xdr:cNvSpPr txBox="1">
          <a:spLocks noChangeArrowheads="1"/>
        </xdr:cNvSpPr>
      </xdr:nvSpPr>
      <xdr:spPr bwMode="auto">
        <a:xfrm>
          <a:off x="2695842" y="44308185"/>
          <a:ext cx="257069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244</xdr:row>
      <xdr:rowOff>0</xdr:rowOff>
    </xdr:from>
    <xdr:to>
      <xdr:col>18</xdr:col>
      <xdr:colOff>376620</xdr:colOff>
      <xdr:row>246</xdr:row>
      <xdr:rowOff>45510</xdr:rowOff>
    </xdr:to>
    <xdr:sp macro="" textlink="">
      <xdr:nvSpPr>
        <xdr:cNvPr id="34" name="Texto 39"/>
        <xdr:cNvSpPr txBox="1">
          <a:spLocks noChangeArrowheads="1"/>
        </xdr:cNvSpPr>
      </xdr:nvSpPr>
      <xdr:spPr bwMode="auto">
        <a:xfrm>
          <a:off x="9045960" y="4314825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750358</xdr:colOff>
      <xdr:row>244</xdr:row>
      <xdr:rowOff>35986</xdr:rowOff>
    </xdr:from>
    <xdr:to>
      <xdr:col>10</xdr:col>
      <xdr:colOff>410634</xdr:colOff>
      <xdr:row>246</xdr:row>
      <xdr:rowOff>83610</xdr:rowOff>
    </xdr:to>
    <xdr:sp macro="" textlink="">
      <xdr:nvSpPr>
        <xdr:cNvPr id="35" name="Texto 39"/>
        <xdr:cNvSpPr txBox="1">
          <a:spLocks noChangeArrowheads="1"/>
        </xdr:cNvSpPr>
      </xdr:nvSpPr>
      <xdr:spPr bwMode="auto">
        <a:xfrm>
          <a:off x="4131733" y="43184236"/>
          <a:ext cx="35083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134410</xdr:colOff>
      <xdr:row>249</xdr:row>
      <xdr:rowOff>104775</xdr:rowOff>
    </xdr:from>
    <xdr:to>
      <xdr:col>14</xdr:col>
      <xdr:colOff>229660</xdr:colOff>
      <xdr:row>253</xdr:row>
      <xdr:rowOff>161925</xdr:rowOff>
    </xdr:to>
    <xdr:sp macro="" textlink="" fLocksText="0">
      <xdr:nvSpPr>
        <xdr:cNvPr id="36" name="Text Box 14"/>
        <xdr:cNvSpPr txBox="1">
          <a:spLocks noChangeArrowheads="1"/>
        </xdr:cNvSpPr>
      </xdr:nvSpPr>
      <xdr:spPr bwMode="auto">
        <a:xfrm>
          <a:off x="7363885" y="44205525"/>
          <a:ext cx="1847850" cy="8191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19051</xdr:colOff>
      <xdr:row>221</xdr:row>
      <xdr:rowOff>38100</xdr:rowOff>
    </xdr:from>
    <xdr:to>
      <xdr:col>11</xdr:col>
      <xdr:colOff>361951</xdr:colOff>
      <xdr:row>225</xdr:row>
      <xdr:rowOff>19051</xdr:rowOff>
    </xdr:to>
    <xdr:sp macro="" textlink="">
      <xdr:nvSpPr>
        <xdr:cNvPr id="37" name="Texto 27"/>
        <xdr:cNvSpPr txBox="1">
          <a:spLocks noChangeArrowheads="1"/>
        </xdr:cNvSpPr>
      </xdr:nvSpPr>
      <xdr:spPr bwMode="auto">
        <a:xfrm>
          <a:off x="180976" y="37928550"/>
          <a:ext cx="7877175"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266704</xdr:colOff>
      <xdr:row>221</xdr:row>
      <xdr:rowOff>47625</xdr:rowOff>
    </xdr:from>
    <xdr:to>
      <xdr:col>18</xdr:col>
      <xdr:colOff>504826</xdr:colOff>
      <xdr:row>225</xdr:row>
      <xdr:rowOff>57150</xdr:rowOff>
    </xdr:to>
    <xdr:pic>
      <xdr:nvPicPr>
        <xdr:cNvPr id="38" name="37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0054" y="37938075"/>
          <a:ext cx="3190872" cy="771525"/>
        </a:xfrm>
        <a:prstGeom prst="rect">
          <a:avLst/>
        </a:prstGeom>
        <a:noFill/>
      </xdr:spPr>
    </xdr:pic>
    <xdr:clientData/>
  </xdr:twoCellAnchor>
  <xdr:twoCellAnchor>
    <xdr:from>
      <xdr:col>1</xdr:col>
      <xdr:colOff>0</xdr:colOff>
      <xdr:row>88</xdr:row>
      <xdr:rowOff>0</xdr:rowOff>
    </xdr:from>
    <xdr:to>
      <xdr:col>4</xdr:col>
      <xdr:colOff>324910</xdr:colOff>
      <xdr:row>91</xdr:row>
      <xdr:rowOff>78053</xdr:rowOff>
    </xdr:to>
    <xdr:sp macro="" textlink="">
      <xdr:nvSpPr>
        <xdr:cNvPr id="39" name="Texto 62"/>
        <xdr:cNvSpPr txBox="1">
          <a:spLocks noChangeArrowheads="1"/>
        </xdr:cNvSpPr>
      </xdr:nvSpPr>
      <xdr:spPr bwMode="auto">
        <a:xfrm>
          <a:off x="161925" y="5257800"/>
          <a:ext cx="2820460" cy="6495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38367</xdr:colOff>
      <xdr:row>95</xdr:row>
      <xdr:rowOff>68528</xdr:rowOff>
    </xdr:from>
    <xdr:to>
      <xdr:col>7</xdr:col>
      <xdr:colOff>237332</xdr:colOff>
      <xdr:row>98</xdr:row>
      <xdr:rowOff>59003</xdr:rowOff>
    </xdr:to>
    <xdr:sp macro="" textlink="">
      <xdr:nvSpPr>
        <xdr:cNvPr id="40" name="Texto 63"/>
        <xdr:cNvSpPr txBox="1">
          <a:spLocks noChangeArrowheads="1"/>
        </xdr:cNvSpPr>
      </xdr:nvSpPr>
      <xdr:spPr bwMode="auto">
        <a:xfrm>
          <a:off x="2695842" y="6659828"/>
          <a:ext cx="242781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35310</xdr:colOff>
      <xdr:row>88</xdr:row>
      <xdr:rowOff>80168</xdr:rowOff>
    </xdr:from>
    <xdr:to>
      <xdr:col>18</xdr:col>
      <xdr:colOff>348045</xdr:colOff>
      <xdr:row>91</xdr:row>
      <xdr:rowOff>125678</xdr:rowOff>
    </xdr:to>
    <xdr:sp macro="" textlink="">
      <xdr:nvSpPr>
        <xdr:cNvPr id="41" name="Texto 39"/>
        <xdr:cNvSpPr txBox="1">
          <a:spLocks noChangeArrowheads="1"/>
        </xdr:cNvSpPr>
      </xdr:nvSpPr>
      <xdr:spPr bwMode="auto">
        <a:xfrm>
          <a:off x="9017385" y="5337968"/>
          <a:ext cx="2036760" cy="6170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283633</xdr:colOff>
      <xdr:row>88</xdr:row>
      <xdr:rowOff>78054</xdr:rowOff>
    </xdr:from>
    <xdr:to>
      <xdr:col>11</xdr:col>
      <xdr:colOff>182034</xdr:colOff>
      <xdr:row>91</xdr:row>
      <xdr:rowOff>125678</xdr:rowOff>
    </xdr:to>
    <xdr:sp macro="" textlink="">
      <xdr:nvSpPr>
        <xdr:cNvPr id="42" name="Texto 39"/>
        <xdr:cNvSpPr txBox="1">
          <a:spLocks noChangeArrowheads="1"/>
        </xdr:cNvSpPr>
      </xdr:nvSpPr>
      <xdr:spPr bwMode="auto">
        <a:xfrm>
          <a:off x="4427008" y="5335854"/>
          <a:ext cx="3508376" cy="6191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95</xdr:row>
      <xdr:rowOff>182828</xdr:rowOff>
    </xdr:from>
    <xdr:to>
      <xdr:col>14</xdr:col>
      <xdr:colOff>239185</xdr:colOff>
      <xdr:row>99</xdr:row>
      <xdr:rowOff>0</xdr:rowOff>
    </xdr:to>
    <xdr:sp macro="" textlink="" fLocksText="0">
      <xdr:nvSpPr>
        <xdr:cNvPr id="43" name="Text Box 14"/>
        <xdr:cNvSpPr txBox="1">
          <a:spLocks noChangeArrowheads="1"/>
        </xdr:cNvSpPr>
      </xdr:nvSpPr>
      <xdr:spPr bwMode="auto">
        <a:xfrm>
          <a:off x="7373410" y="6774128"/>
          <a:ext cx="1847850" cy="57917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8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800" b="1" i="0" strike="noStrike" baseline="0">
            <a:solidFill>
              <a:srgbClr val="000000"/>
            </a:solidFill>
            <a:latin typeface="+mn-lt"/>
            <a:cs typeface="Arial"/>
          </a:endParaRPr>
        </a:p>
      </xdr:txBody>
    </xdr:sp>
    <xdr:clientData/>
  </xdr:twoCellAnchor>
  <xdr:twoCellAnchor>
    <xdr:from>
      <xdr:col>15</xdr:col>
      <xdr:colOff>285750</xdr:colOff>
      <xdr:row>74</xdr:row>
      <xdr:rowOff>57150</xdr:rowOff>
    </xdr:from>
    <xdr:to>
      <xdr:col>17</xdr:col>
      <xdr:colOff>99332</xdr:colOff>
      <xdr:row>75</xdr:row>
      <xdr:rowOff>28767</xdr:rowOff>
    </xdr:to>
    <xdr:sp macro="" textlink="">
      <xdr:nvSpPr>
        <xdr:cNvPr id="44" name="Texto 12"/>
        <xdr:cNvSpPr txBox="1">
          <a:spLocks noChangeArrowheads="1"/>
        </xdr:cNvSpPr>
      </xdr:nvSpPr>
      <xdr:spPr bwMode="auto">
        <a:xfrm>
          <a:off x="9639300" y="1390650"/>
          <a:ext cx="727982" cy="162117"/>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s-MX" sz="700" b="0" i="0" strike="noStrike" baseline="0">
            <a:solidFill>
              <a:srgbClr val="FF0000"/>
            </a:solidFill>
            <a:latin typeface="+mn-lt"/>
            <a:cs typeface="Times New Roman"/>
          </a:endParaRPr>
        </a:p>
        <a:p>
          <a:pPr algn="l" rtl="0">
            <a:defRPr sz="1000"/>
          </a:pPr>
          <a:endParaRPr lang="es-MX" sz="700" b="0" i="0" strike="noStrike">
            <a:solidFill>
              <a:srgbClr val="000000"/>
            </a:solidFill>
            <a:latin typeface="+mn-lt"/>
            <a:cs typeface="Times New Roman"/>
          </a:endParaRPr>
        </a:p>
      </xdr:txBody>
    </xdr:sp>
    <xdr:clientData/>
  </xdr:twoCellAnchor>
  <xdr:twoCellAnchor>
    <xdr:from>
      <xdr:col>14</xdr:col>
      <xdr:colOff>123825</xdr:colOff>
      <xdr:row>73</xdr:row>
      <xdr:rowOff>47624</xdr:rowOff>
    </xdr:from>
    <xdr:to>
      <xdr:col>17</xdr:col>
      <xdr:colOff>180974</xdr:colOff>
      <xdr:row>73</xdr:row>
      <xdr:rowOff>180975</xdr:rowOff>
    </xdr:to>
    <xdr:sp macro="" textlink="">
      <xdr:nvSpPr>
        <xdr:cNvPr id="45" name="Texto 29"/>
        <xdr:cNvSpPr txBox="1">
          <a:spLocks noChangeArrowheads="1"/>
        </xdr:cNvSpPr>
      </xdr:nvSpPr>
      <xdr:spPr bwMode="auto">
        <a:xfrm>
          <a:off x="9105900" y="1190624"/>
          <a:ext cx="1343024" cy="13335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76200</xdr:colOff>
      <xdr:row>67</xdr:row>
      <xdr:rowOff>66675</xdr:rowOff>
    </xdr:from>
    <xdr:to>
      <xdr:col>12</xdr:col>
      <xdr:colOff>104775</xdr:colOff>
      <xdr:row>70</xdr:row>
      <xdr:rowOff>152400</xdr:rowOff>
    </xdr:to>
    <xdr:sp macro="" textlink="">
      <xdr:nvSpPr>
        <xdr:cNvPr id="46" name="Texto 27"/>
        <xdr:cNvSpPr txBox="1">
          <a:spLocks noChangeArrowheads="1"/>
        </xdr:cNvSpPr>
      </xdr:nvSpPr>
      <xdr:spPr bwMode="auto">
        <a:xfrm>
          <a:off x="76200" y="66675"/>
          <a:ext cx="8086725" cy="65722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285750</xdr:colOff>
      <xdr:row>67</xdr:row>
      <xdr:rowOff>47625</xdr:rowOff>
    </xdr:from>
    <xdr:to>
      <xdr:col>18</xdr:col>
      <xdr:colOff>514349</xdr:colOff>
      <xdr:row>71</xdr:row>
      <xdr:rowOff>57150</xdr:rowOff>
    </xdr:to>
    <xdr:pic>
      <xdr:nvPicPr>
        <xdr:cNvPr id="47" name="4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9100" y="47625"/>
          <a:ext cx="3181349" cy="771525"/>
        </a:xfrm>
        <a:prstGeom prst="rect">
          <a:avLst/>
        </a:prstGeom>
        <a:noFill/>
      </xdr:spPr>
    </xdr:pic>
    <xdr:clientData/>
  </xdr:twoCellAnchor>
  <xdr:twoCellAnchor>
    <xdr:from>
      <xdr:col>1</xdr:col>
      <xdr:colOff>0</xdr:colOff>
      <xdr:row>179</xdr:row>
      <xdr:rowOff>24607</xdr:rowOff>
    </xdr:from>
    <xdr:to>
      <xdr:col>4</xdr:col>
      <xdr:colOff>324910</xdr:colOff>
      <xdr:row>181</xdr:row>
      <xdr:rowOff>102660</xdr:rowOff>
    </xdr:to>
    <xdr:sp macro="" textlink="">
      <xdr:nvSpPr>
        <xdr:cNvPr id="48" name="Texto 62"/>
        <xdr:cNvSpPr txBox="1">
          <a:spLocks noChangeArrowheads="1"/>
        </xdr:cNvSpPr>
      </xdr:nvSpPr>
      <xdr:spPr bwMode="auto">
        <a:xfrm>
          <a:off x="161925" y="28675807"/>
          <a:ext cx="282046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1314717</xdr:colOff>
      <xdr:row>184</xdr:row>
      <xdr:rowOff>159810</xdr:rowOff>
    </xdr:from>
    <xdr:to>
      <xdr:col>7</xdr:col>
      <xdr:colOff>180182</xdr:colOff>
      <xdr:row>187</xdr:row>
      <xdr:rowOff>150285</xdr:rowOff>
    </xdr:to>
    <xdr:sp macro="" textlink="">
      <xdr:nvSpPr>
        <xdr:cNvPr id="49" name="Texto 63"/>
        <xdr:cNvSpPr txBox="1">
          <a:spLocks noChangeArrowheads="1"/>
        </xdr:cNvSpPr>
      </xdr:nvSpPr>
      <xdr:spPr bwMode="auto">
        <a:xfrm>
          <a:off x="2495817" y="29763510"/>
          <a:ext cx="257069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179</xdr:row>
      <xdr:rowOff>0</xdr:rowOff>
    </xdr:from>
    <xdr:to>
      <xdr:col>18</xdr:col>
      <xdr:colOff>376620</xdr:colOff>
      <xdr:row>181</xdr:row>
      <xdr:rowOff>45510</xdr:rowOff>
    </xdr:to>
    <xdr:sp macro="" textlink="">
      <xdr:nvSpPr>
        <xdr:cNvPr id="50" name="Texto 39"/>
        <xdr:cNvSpPr txBox="1">
          <a:spLocks noChangeArrowheads="1"/>
        </xdr:cNvSpPr>
      </xdr:nvSpPr>
      <xdr:spPr bwMode="auto">
        <a:xfrm>
          <a:off x="9045960" y="2865120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5</xdr:col>
      <xdr:colOff>750358</xdr:colOff>
      <xdr:row>179</xdr:row>
      <xdr:rowOff>35986</xdr:rowOff>
    </xdr:from>
    <xdr:to>
      <xdr:col>10</xdr:col>
      <xdr:colOff>410634</xdr:colOff>
      <xdr:row>181</xdr:row>
      <xdr:rowOff>83610</xdr:rowOff>
    </xdr:to>
    <xdr:sp macro="" textlink="">
      <xdr:nvSpPr>
        <xdr:cNvPr id="51" name="Texto 39"/>
        <xdr:cNvSpPr txBox="1">
          <a:spLocks noChangeArrowheads="1"/>
        </xdr:cNvSpPr>
      </xdr:nvSpPr>
      <xdr:spPr bwMode="auto">
        <a:xfrm>
          <a:off x="4131733" y="28687186"/>
          <a:ext cx="35083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134410</xdr:colOff>
      <xdr:row>184</xdr:row>
      <xdr:rowOff>104776</xdr:rowOff>
    </xdr:from>
    <xdr:to>
      <xdr:col>14</xdr:col>
      <xdr:colOff>229660</xdr:colOff>
      <xdr:row>187</xdr:row>
      <xdr:rowOff>161926</xdr:rowOff>
    </xdr:to>
    <xdr:sp macro="" textlink="" fLocksText="0">
      <xdr:nvSpPr>
        <xdr:cNvPr id="52" name="Text Box 14"/>
        <xdr:cNvSpPr txBox="1">
          <a:spLocks noChangeArrowheads="1"/>
        </xdr:cNvSpPr>
      </xdr:nvSpPr>
      <xdr:spPr bwMode="auto">
        <a:xfrm>
          <a:off x="7363885" y="29708476"/>
          <a:ext cx="1847850" cy="6286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224190</xdr:colOff>
      <xdr:row>166</xdr:row>
      <xdr:rowOff>20495</xdr:rowOff>
    </xdr:from>
    <xdr:to>
      <xdr:col>18</xdr:col>
      <xdr:colOff>399722</xdr:colOff>
      <xdr:row>166</xdr:row>
      <xdr:rowOff>173087</xdr:rowOff>
    </xdr:to>
    <xdr:sp macro="" textlink="">
      <xdr:nvSpPr>
        <xdr:cNvPr id="53" name="Texto 12"/>
        <xdr:cNvSpPr txBox="1">
          <a:spLocks noChangeArrowheads="1"/>
        </xdr:cNvSpPr>
      </xdr:nvSpPr>
      <xdr:spPr bwMode="auto">
        <a:xfrm>
          <a:off x="10492140" y="24147320"/>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s-MX" sz="700" b="0" i="0" strike="noStrike">
            <a:solidFill>
              <a:srgbClr val="000000"/>
            </a:solidFill>
            <a:latin typeface="+mn-lt"/>
            <a:cs typeface="Times New Roman"/>
          </a:endParaRPr>
        </a:p>
      </xdr:txBody>
    </xdr:sp>
    <xdr:clientData/>
  </xdr:twoCellAnchor>
  <xdr:twoCellAnchor>
    <xdr:from>
      <xdr:col>16</xdr:col>
      <xdr:colOff>76200</xdr:colOff>
      <xdr:row>164</xdr:row>
      <xdr:rowOff>151041</xdr:rowOff>
    </xdr:from>
    <xdr:to>
      <xdr:col>18</xdr:col>
      <xdr:colOff>342900</xdr:colOff>
      <xdr:row>165</xdr:row>
      <xdr:rowOff>152401</xdr:rowOff>
    </xdr:to>
    <xdr:sp macro="" textlink="">
      <xdr:nvSpPr>
        <xdr:cNvPr id="54" name="Texto 29"/>
        <xdr:cNvSpPr txBox="1">
          <a:spLocks noChangeArrowheads="1"/>
        </xdr:cNvSpPr>
      </xdr:nvSpPr>
      <xdr:spPr bwMode="auto">
        <a:xfrm>
          <a:off x="9925050" y="23896866"/>
          <a:ext cx="1123950" cy="1918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9526</xdr:colOff>
      <xdr:row>159</xdr:row>
      <xdr:rowOff>66675</xdr:rowOff>
    </xdr:from>
    <xdr:to>
      <xdr:col>12</xdr:col>
      <xdr:colOff>95251</xdr:colOff>
      <xdr:row>162</xdr:row>
      <xdr:rowOff>133350</xdr:rowOff>
    </xdr:to>
    <xdr:sp macro="" textlink="">
      <xdr:nvSpPr>
        <xdr:cNvPr id="55" name="Texto 27"/>
        <xdr:cNvSpPr txBox="1">
          <a:spLocks noChangeArrowheads="1"/>
        </xdr:cNvSpPr>
      </xdr:nvSpPr>
      <xdr:spPr bwMode="auto">
        <a:xfrm>
          <a:off x="171451" y="22860000"/>
          <a:ext cx="798195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238126</xdr:colOff>
      <xdr:row>159</xdr:row>
      <xdr:rowOff>66675</xdr:rowOff>
    </xdr:from>
    <xdr:to>
      <xdr:col>18</xdr:col>
      <xdr:colOff>466725</xdr:colOff>
      <xdr:row>163</xdr:row>
      <xdr:rowOff>9525</xdr:rowOff>
    </xdr:to>
    <xdr:pic>
      <xdr:nvPicPr>
        <xdr:cNvPr id="56" name="5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1476" y="22860000"/>
          <a:ext cx="3181349" cy="704850"/>
        </a:xfrm>
        <a:prstGeom prst="rect">
          <a:avLst/>
        </a:prstGeom>
        <a:noFill/>
      </xdr:spPr>
    </xdr:pic>
    <xdr:clientData/>
  </xdr:twoCellAnchor>
  <xdr:twoCellAnchor>
    <xdr:from>
      <xdr:col>17</xdr:col>
      <xdr:colOff>224190</xdr:colOff>
      <xdr:row>194</xdr:row>
      <xdr:rowOff>115745</xdr:rowOff>
    </xdr:from>
    <xdr:to>
      <xdr:col>18</xdr:col>
      <xdr:colOff>399722</xdr:colOff>
      <xdr:row>195</xdr:row>
      <xdr:rowOff>77837</xdr:rowOff>
    </xdr:to>
    <xdr:sp macro="" textlink="">
      <xdr:nvSpPr>
        <xdr:cNvPr id="57" name="Texto 12"/>
        <xdr:cNvSpPr txBox="1">
          <a:spLocks noChangeArrowheads="1"/>
        </xdr:cNvSpPr>
      </xdr:nvSpPr>
      <xdr:spPr bwMode="auto">
        <a:xfrm>
          <a:off x="10492140" y="3162444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400050</xdr:colOff>
      <xdr:row>193</xdr:row>
      <xdr:rowOff>27215</xdr:rowOff>
    </xdr:from>
    <xdr:to>
      <xdr:col>18</xdr:col>
      <xdr:colOff>352425</xdr:colOff>
      <xdr:row>194</xdr:row>
      <xdr:rowOff>57150</xdr:rowOff>
    </xdr:to>
    <xdr:sp macro="" textlink="">
      <xdr:nvSpPr>
        <xdr:cNvPr id="58" name="Texto 29"/>
        <xdr:cNvSpPr txBox="1">
          <a:spLocks noChangeArrowheads="1"/>
        </xdr:cNvSpPr>
      </xdr:nvSpPr>
      <xdr:spPr bwMode="auto">
        <a:xfrm>
          <a:off x="9753600" y="31345415"/>
          <a:ext cx="1304925" cy="2204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1</xdr:col>
      <xdr:colOff>0</xdr:colOff>
      <xdr:row>207</xdr:row>
      <xdr:rowOff>24608</xdr:rowOff>
    </xdr:from>
    <xdr:to>
      <xdr:col>4</xdr:col>
      <xdr:colOff>324910</xdr:colOff>
      <xdr:row>209</xdr:row>
      <xdr:rowOff>47626</xdr:rowOff>
    </xdr:to>
    <xdr:sp macro="" textlink="">
      <xdr:nvSpPr>
        <xdr:cNvPr id="59" name="Texto 62"/>
        <xdr:cNvSpPr txBox="1">
          <a:spLocks noChangeArrowheads="1"/>
        </xdr:cNvSpPr>
      </xdr:nvSpPr>
      <xdr:spPr bwMode="auto">
        <a:xfrm>
          <a:off x="161925" y="35248058"/>
          <a:ext cx="2820460" cy="40401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1048017</xdr:colOff>
      <xdr:row>214</xdr:row>
      <xdr:rowOff>95249</xdr:rowOff>
    </xdr:from>
    <xdr:to>
      <xdr:col>6</xdr:col>
      <xdr:colOff>646907</xdr:colOff>
      <xdr:row>217</xdr:row>
      <xdr:rowOff>171450</xdr:rowOff>
    </xdr:to>
    <xdr:sp macro="" textlink="">
      <xdr:nvSpPr>
        <xdr:cNvPr id="60" name="Texto 63"/>
        <xdr:cNvSpPr txBox="1">
          <a:spLocks noChangeArrowheads="1"/>
        </xdr:cNvSpPr>
      </xdr:nvSpPr>
      <xdr:spPr bwMode="auto">
        <a:xfrm>
          <a:off x="2229117" y="36652199"/>
          <a:ext cx="2561165" cy="64770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u="sng"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DIRECTORA DE DESARROLLO ECÓNOMICO Y SOCIAL </a:t>
          </a:r>
        </a:p>
      </xdr:txBody>
    </xdr:sp>
    <xdr:clientData/>
  </xdr:twoCellAnchor>
  <xdr:twoCellAnchor>
    <xdr:from>
      <xdr:col>14</xdr:col>
      <xdr:colOff>63885</xdr:colOff>
      <xdr:row>207</xdr:row>
      <xdr:rowOff>0</xdr:rowOff>
    </xdr:from>
    <xdr:to>
      <xdr:col>18</xdr:col>
      <xdr:colOff>376620</xdr:colOff>
      <xdr:row>209</xdr:row>
      <xdr:rowOff>47625</xdr:rowOff>
    </xdr:to>
    <xdr:sp macro="" textlink="">
      <xdr:nvSpPr>
        <xdr:cNvPr id="61" name="Texto 39"/>
        <xdr:cNvSpPr txBox="1">
          <a:spLocks noChangeArrowheads="1"/>
        </xdr:cNvSpPr>
      </xdr:nvSpPr>
      <xdr:spPr bwMode="auto">
        <a:xfrm>
          <a:off x="9045960" y="35223450"/>
          <a:ext cx="2036760" cy="42862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352425</xdr:colOff>
      <xdr:row>207</xdr:row>
      <xdr:rowOff>45511</xdr:rowOff>
    </xdr:from>
    <xdr:to>
      <xdr:col>10</xdr:col>
      <xdr:colOff>439209</xdr:colOff>
      <xdr:row>209</xdr:row>
      <xdr:rowOff>76200</xdr:rowOff>
    </xdr:to>
    <xdr:sp macro="" textlink="">
      <xdr:nvSpPr>
        <xdr:cNvPr id="62" name="Texto 39"/>
        <xdr:cNvSpPr txBox="1">
          <a:spLocks noChangeArrowheads="1"/>
        </xdr:cNvSpPr>
      </xdr:nvSpPr>
      <xdr:spPr bwMode="auto">
        <a:xfrm>
          <a:off x="4495800" y="35268961"/>
          <a:ext cx="3172884" cy="411689"/>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9</xdr:col>
      <xdr:colOff>601135</xdr:colOff>
      <xdr:row>214</xdr:row>
      <xdr:rowOff>57150</xdr:rowOff>
    </xdr:from>
    <xdr:to>
      <xdr:col>13</xdr:col>
      <xdr:colOff>363010</xdr:colOff>
      <xdr:row>217</xdr:row>
      <xdr:rowOff>133350</xdr:rowOff>
    </xdr:to>
    <xdr:sp macro="" textlink="" fLocksText="0">
      <xdr:nvSpPr>
        <xdr:cNvPr id="63" name="Text Box 14"/>
        <xdr:cNvSpPr txBox="1">
          <a:spLocks noChangeArrowheads="1"/>
        </xdr:cNvSpPr>
      </xdr:nvSpPr>
      <xdr:spPr bwMode="auto">
        <a:xfrm>
          <a:off x="6992410" y="36614100"/>
          <a:ext cx="1847850" cy="6477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19051</xdr:colOff>
      <xdr:row>188</xdr:row>
      <xdr:rowOff>28575</xdr:rowOff>
    </xdr:from>
    <xdr:to>
      <xdr:col>11</xdr:col>
      <xdr:colOff>247651</xdr:colOff>
      <xdr:row>191</xdr:row>
      <xdr:rowOff>180975</xdr:rowOff>
    </xdr:to>
    <xdr:sp macro="" textlink="">
      <xdr:nvSpPr>
        <xdr:cNvPr id="64" name="Texto 27"/>
        <xdr:cNvSpPr txBox="1">
          <a:spLocks noChangeArrowheads="1"/>
        </xdr:cNvSpPr>
      </xdr:nvSpPr>
      <xdr:spPr bwMode="auto">
        <a:xfrm>
          <a:off x="180976" y="30394275"/>
          <a:ext cx="7820025" cy="72390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219075</xdr:colOff>
      <xdr:row>188</xdr:row>
      <xdr:rowOff>76200</xdr:rowOff>
    </xdr:from>
    <xdr:to>
      <xdr:col>18</xdr:col>
      <xdr:colOff>447674</xdr:colOff>
      <xdr:row>192</xdr:row>
      <xdr:rowOff>19050</xdr:rowOff>
    </xdr:to>
    <xdr:pic>
      <xdr:nvPicPr>
        <xdr:cNvPr id="65" name="6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30441900"/>
          <a:ext cx="3181349" cy="704850"/>
        </a:xfrm>
        <a:prstGeom prst="rect">
          <a:avLst/>
        </a:prstGeom>
        <a:noFill/>
      </xdr:spPr>
    </xdr:pic>
    <xdr:clientData/>
  </xdr:twoCellAnchor>
  <xdr:twoCellAnchor>
    <xdr:from>
      <xdr:col>1</xdr:col>
      <xdr:colOff>85725</xdr:colOff>
      <xdr:row>120</xdr:row>
      <xdr:rowOff>1</xdr:rowOff>
    </xdr:from>
    <xdr:to>
      <xdr:col>4</xdr:col>
      <xdr:colOff>382060</xdr:colOff>
      <xdr:row>122</xdr:row>
      <xdr:rowOff>171451</xdr:rowOff>
    </xdr:to>
    <xdr:sp macro="" textlink="">
      <xdr:nvSpPr>
        <xdr:cNvPr id="66" name="Texto 62"/>
        <xdr:cNvSpPr txBox="1">
          <a:spLocks noChangeArrowheads="1"/>
        </xdr:cNvSpPr>
      </xdr:nvSpPr>
      <xdr:spPr bwMode="auto">
        <a:xfrm>
          <a:off x="247650" y="12734926"/>
          <a:ext cx="2791885" cy="5524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105042</xdr:colOff>
      <xdr:row>128</xdr:row>
      <xdr:rowOff>57150</xdr:rowOff>
    </xdr:from>
    <xdr:to>
      <xdr:col>7</xdr:col>
      <xdr:colOff>380207</xdr:colOff>
      <xdr:row>131</xdr:row>
      <xdr:rowOff>161925</xdr:rowOff>
    </xdr:to>
    <xdr:sp macro="" textlink="">
      <xdr:nvSpPr>
        <xdr:cNvPr id="67" name="Texto 63"/>
        <xdr:cNvSpPr txBox="1">
          <a:spLocks noChangeArrowheads="1"/>
        </xdr:cNvSpPr>
      </xdr:nvSpPr>
      <xdr:spPr bwMode="auto">
        <a:xfrm>
          <a:off x="2762517" y="14316075"/>
          <a:ext cx="2504015" cy="6762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63885</xdr:colOff>
      <xdr:row>120</xdr:row>
      <xdr:rowOff>0</xdr:rowOff>
    </xdr:from>
    <xdr:to>
      <xdr:col>18</xdr:col>
      <xdr:colOff>376620</xdr:colOff>
      <xdr:row>122</xdr:row>
      <xdr:rowOff>104775</xdr:rowOff>
    </xdr:to>
    <xdr:sp macro="" textlink="">
      <xdr:nvSpPr>
        <xdr:cNvPr id="68" name="Texto 39"/>
        <xdr:cNvSpPr txBox="1">
          <a:spLocks noChangeArrowheads="1"/>
        </xdr:cNvSpPr>
      </xdr:nvSpPr>
      <xdr:spPr bwMode="auto">
        <a:xfrm>
          <a:off x="9045960" y="12734925"/>
          <a:ext cx="2036760" cy="4857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0</xdr:colOff>
      <xdr:row>120</xdr:row>
      <xdr:rowOff>16937</xdr:rowOff>
    </xdr:from>
    <xdr:to>
      <xdr:col>10</xdr:col>
      <xdr:colOff>257176</xdr:colOff>
      <xdr:row>122</xdr:row>
      <xdr:rowOff>152401</xdr:rowOff>
    </xdr:to>
    <xdr:sp macro="" textlink="">
      <xdr:nvSpPr>
        <xdr:cNvPr id="69" name="Texto 39"/>
        <xdr:cNvSpPr txBox="1">
          <a:spLocks noChangeArrowheads="1"/>
        </xdr:cNvSpPr>
      </xdr:nvSpPr>
      <xdr:spPr bwMode="auto">
        <a:xfrm>
          <a:off x="4886325" y="12751862"/>
          <a:ext cx="2600326" cy="5164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143935</xdr:colOff>
      <xdr:row>128</xdr:row>
      <xdr:rowOff>47625</xdr:rowOff>
    </xdr:from>
    <xdr:to>
      <xdr:col>14</xdr:col>
      <xdr:colOff>239185</xdr:colOff>
      <xdr:row>131</xdr:row>
      <xdr:rowOff>171450</xdr:rowOff>
    </xdr:to>
    <xdr:sp macro="" textlink="" fLocksText="0">
      <xdr:nvSpPr>
        <xdr:cNvPr id="70" name="Text Box 14"/>
        <xdr:cNvSpPr txBox="1">
          <a:spLocks noChangeArrowheads="1"/>
        </xdr:cNvSpPr>
      </xdr:nvSpPr>
      <xdr:spPr bwMode="auto">
        <a:xfrm>
          <a:off x="7373410" y="14306550"/>
          <a:ext cx="1847850" cy="6953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224190</xdr:colOff>
      <xdr:row>108</xdr:row>
      <xdr:rowOff>20495</xdr:rowOff>
    </xdr:from>
    <xdr:to>
      <xdr:col>18</xdr:col>
      <xdr:colOff>399722</xdr:colOff>
      <xdr:row>108</xdr:row>
      <xdr:rowOff>173087</xdr:rowOff>
    </xdr:to>
    <xdr:sp macro="" textlink="">
      <xdr:nvSpPr>
        <xdr:cNvPr id="71" name="Texto 12"/>
        <xdr:cNvSpPr txBox="1">
          <a:spLocks noChangeArrowheads="1"/>
        </xdr:cNvSpPr>
      </xdr:nvSpPr>
      <xdr:spPr bwMode="auto">
        <a:xfrm>
          <a:off x="10492140" y="9088295"/>
          <a:ext cx="61368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s-MX" sz="700" b="0" i="0" strike="noStrike">
            <a:solidFill>
              <a:srgbClr val="000000"/>
            </a:solidFill>
            <a:latin typeface="+mn-lt"/>
            <a:cs typeface="Times New Roman"/>
          </a:endParaRPr>
        </a:p>
      </xdr:txBody>
    </xdr:sp>
    <xdr:clientData/>
  </xdr:twoCellAnchor>
  <xdr:twoCellAnchor>
    <xdr:from>
      <xdr:col>15</xdr:col>
      <xdr:colOff>409575</xdr:colOff>
      <xdr:row>106</xdr:row>
      <xdr:rowOff>122465</xdr:rowOff>
    </xdr:from>
    <xdr:to>
      <xdr:col>18</xdr:col>
      <xdr:colOff>352425</xdr:colOff>
      <xdr:row>108</xdr:row>
      <xdr:rowOff>9525</xdr:rowOff>
    </xdr:to>
    <xdr:sp macro="" textlink="">
      <xdr:nvSpPr>
        <xdr:cNvPr id="72" name="Texto 29"/>
        <xdr:cNvSpPr txBox="1">
          <a:spLocks noChangeArrowheads="1"/>
        </xdr:cNvSpPr>
      </xdr:nvSpPr>
      <xdr:spPr bwMode="auto">
        <a:xfrm>
          <a:off x="9763125" y="8809265"/>
          <a:ext cx="1295400" cy="2680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            FECHA: 05/04/2016</a:t>
          </a:r>
        </a:p>
      </xdr:txBody>
    </xdr:sp>
    <xdr:clientData/>
  </xdr:twoCellAnchor>
  <xdr:twoCellAnchor>
    <xdr:from>
      <xdr:col>0</xdr:col>
      <xdr:colOff>47626</xdr:colOff>
      <xdr:row>101</xdr:row>
      <xdr:rowOff>28575</xdr:rowOff>
    </xdr:from>
    <xdr:to>
      <xdr:col>12</xdr:col>
      <xdr:colOff>0</xdr:colOff>
      <xdr:row>105</xdr:row>
      <xdr:rowOff>9526</xdr:rowOff>
    </xdr:to>
    <xdr:sp macro="" textlink="">
      <xdr:nvSpPr>
        <xdr:cNvPr id="73" name="Texto 27"/>
        <xdr:cNvSpPr txBox="1">
          <a:spLocks noChangeArrowheads="1"/>
        </xdr:cNvSpPr>
      </xdr:nvSpPr>
      <xdr:spPr bwMode="auto">
        <a:xfrm>
          <a:off x="47626" y="7762875"/>
          <a:ext cx="8010524" cy="742951"/>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11</xdr:col>
      <xdr:colOff>190500</xdr:colOff>
      <xdr:row>101</xdr:row>
      <xdr:rowOff>38100</xdr:rowOff>
    </xdr:from>
    <xdr:to>
      <xdr:col>18</xdr:col>
      <xdr:colOff>419099</xdr:colOff>
      <xdr:row>105</xdr:row>
      <xdr:rowOff>47625</xdr:rowOff>
    </xdr:to>
    <xdr:pic>
      <xdr:nvPicPr>
        <xdr:cNvPr id="74" name="7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3850" y="7772400"/>
          <a:ext cx="3181349" cy="771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133349</xdr:colOff>
      <xdr:row>54</xdr:row>
      <xdr:rowOff>17197</xdr:rowOff>
    </xdr:from>
    <xdr:to>
      <xdr:col>5</xdr:col>
      <xdr:colOff>352425</xdr:colOff>
      <xdr:row>57</xdr:row>
      <xdr:rowOff>66675</xdr:rowOff>
    </xdr:to>
    <xdr:sp macro="" textlink="">
      <xdr:nvSpPr>
        <xdr:cNvPr id="2" name="Texto 62"/>
        <xdr:cNvSpPr txBox="1">
          <a:spLocks noChangeArrowheads="1"/>
        </xdr:cNvSpPr>
      </xdr:nvSpPr>
      <xdr:spPr bwMode="auto">
        <a:xfrm>
          <a:off x="180974" y="12123472"/>
          <a:ext cx="2524126" cy="62097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123825</xdr:colOff>
      <xdr:row>61</xdr:row>
      <xdr:rowOff>142875</xdr:rowOff>
    </xdr:from>
    <xdr:to>
      <xdr:col>8</xdr:col>
      <xdr:colOff>152400</xdr:colOff>
      <xdr:row>65</xdr:row>
      <xdr:rowOff>28575</xdr:rowOff>
    </xdr:to>
    <xdr:sp macro="" textlink="">
      <xdr:nvSpPr>
        <xdr:cNvPr id="3" name="Texto 63"/>
        <xdr:cNvSpPr txBox="1">
          <a:spLocks noChangeArrowheads="1"/>
        </xdr:cNvSpPr>
      </xdr:nvSpPr>
      <xdr:spPr bwMode="auto">
        <a:xfrm>
          <a:off x="1914525" y="13582650"/>
          <a:ext cx="2752725" cy="647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5675</xdr:colOff>
      <xdr:row>52</xdr:row>
      <xdr:rowOff>106890</xdr:rowOff>
    </xdr:from>
    <xdr:to>
      <xdr:col>18</xdr:col>
      <xdr:colOff>392585</xdr:colOff>
      <xdr:row>56</xdr:row>
      <xdr:rowOff>178254</xdr:rowOff>
    </xdr:to>
    <xdr:sp macro="" textlink="">
      <xdr:nvSpPr>
        <xdr:cNvPr id="4" name="Texto 39"/>
        <xdr:cNvSpPr txBox="1">
          <a:spLocks noChangeArrowheads="1"/>
        </xdr:cNvSpPr>
      </xdr:nvSpPr>
      <xdr:spPr bwMode="auto">
        <a:xfrm>
          <a:off x="8330525" y="11832165"/>
          <a:ext cx="2472885" cy="8333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82548</xdr:colOff>
      <xdr:row>52</xdr:row>
      <xdr:rowOff>165364</xdr:rowOff>
    </xdr:from>
    <xdr:to>
      <xdr:col>11</xdr:col>
      <xdr:colOff>327571</xdr:colOff>
      <xdr:row>56</xdr:row>
      <xdr:rowOff>180975</xdr:rowOff>
    </xdr:to>
    <xdr:sp macro="" textlink="">
      <xdr:nvSpPr>
        <xdr:cNvPr id="5" name="Texto 39"/>
        <xdr:cNvSpPr txBox="1">
          <a:spLocks noChangeArrowheads="1"/>
        </xdr:cNvSpPr>
      </xdr:nvSpPr>
      <xdr:spPr bwMode="auto">
        <a:xfrm>
          <a:off x="3816348" y="11890639"/>
          <a:ext cx="3073948" cy="777611"/>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17</xdr:col>
      <xdr:colOff>247650</xdr:colOff>
      <xdr:row>42</xdr:row>
      <xdr:rowOff>20494</xdr:rowOff>
    </xdr:from>
    <xdr:to>
      <xdr:col>18</xdr:col>
      <xdr:colOff>409576</xdr:colOff>
      <xdr:row>42</xdr:row>
      <xdr:rowOff>171449</xdr:rowOff>
    </xdr:to>
    <xdr:sp macro="" textlink="">
      <xdr:nvSpPr>
        <xdr:cNvPr id="6" name="Texto 12"/>
        <xdr:cNvSpPr txBox="1">
          <a:spLocks noChangeArrowheads="1"/>
        </xdr:cNvSpPr>
      </xdr:nvSpPr>
      <xdr:spPr bwMode="auto">
        <a:xfrm>
          <a:off x="10191750" y="9021619"/>
          <a:ext cx="628651" cy="15095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2 DE 5</a:t>
          </a:r>
          <a:endParaRPr lang="es-MX" sz="700" b="0" i="0" strike="noStrike">
            <a:solidFill>
              <a:srgbClr val="000000"/>
            </a:solidFill>
            <a:latin typeface="+mn-lt"/>
            <a:cs typeface="Times New Roman"/>
          </a:endParaRPr>
        </a:p>
      </xdr:txBody>
    </xdr:sp>
    <xdr:clientData/>
  </xdr:twoCellAnchor>
  <xdr:twoCellAnchor>
    <xdr:from>
      <xdr:col>10</xdr:col>
      <xdr:colOff>238124</xdr:colOff>
      <xdr:row>62</xdr:row>
      <xdr:rowOff>9525</xdr:rowOff>
    </xdr:from>
    <xdr:to>
      <xdr:col>15</xdr:col>
      <xdr:colOff>72258</xdr:colOff>
      <xdr:row>65</xdr:row>
      <xdr:rowOff>114300</xdr:rowOff>
    </xdr:to>
    <xdr:sp macro="" textlink="" fLocksText="0">
      <xdr:nvSpPr>
        <xdr:cNvPr id="7" name="Text Box 14"/>
        <xdr:cNvSpPr txBox="1">
          <a:spLocks noChangeArrowheads="1"/>
        </xdr:cNvSpPr>
      </xdr:nvSpPr>
      <xdr:spPr bwMode="auto">
        <a:xfrm>
          <a:off x="6276974" y="13639800"/>
          <a:ext cx="2767834" cy="6762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47625</xdr:colOff>
      <xdr:row>34</xdr:row>
      <xdr:rowOff>85724</xdr:rowOff>
    </xdr:from>
    <xdr:to>
      <xdr:col>12</xdr:col>
      <xdr:colOff>609600</xdr:colOff>
      <xdr:row>38</xdr:row>
      <xdr:rowOff>76200</xdr:rowOff>
    </xdr:to>
    <xdr:sp macro="" textlink="">
      <xdr:nvSpPr>
        <xdr:cNvPr id="8" name="Texto 27"/>
        <xdr:cNvSpPr txBox="1">
          <a:spLocks noChangeArrowheads="1"/>
        </xdr:cNvSpPr>
      </xdr:nvSpPr>
      <xdr:spPr bwMode="auto">
        <a:xfrm>
          <a:off x="95250" y="7562849"/>
          <a:ext cx="7591425" cy="752476"/>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571500</xdr:colOff>
      <xdr:row>34</xdr:row>
      <xdr:rowOff>28575</xdr:rowOff>
    </xdr:from>
    <xdr:to>
      <xdr:col>18</xdr:col>
      <xdr:colOff>523875</xdr:colOff>
      <xdr:row>38</xdr:row>
      <xdr:rowOff>57150</xdr:rowOff>
    </xdr:to>
    <xdr:pic>
      <xdr:nvPicPr>
        <xdr:cNvPr id="9" name="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7505700"/>
          <a:ext cx="3286125" cy="790575"/>
        </a:xfrm>
        <a:prstGeom prst="rect">
          <a:avLst/>
        </a:prstGeom>
        <a:noFill/>
      </xdr:spPr>
    </xdr:pic>
    <xdr:clientData/>
  </xdr:twoCellAnchor>
  <xdr:twoCellAnchor>
    <xdr:from>
      <xdr:col>16</xdr:col>
      <xdr:colOff>476250</xdr:colOff>
      <xdr:row>40</xdr:row>
      <xdr:rowOff>133350</xdr:rowOff>
    </xdr:from>
    <xdr:to>
      <xdr:col>18</xdr:col>
      <xdr:colOff>446315</xdr:colOff>
      <xdr:row>41</xdr:row>
      <xdr:rowOff>106135</xdr:rowOff>
    </xdr:to>
    <xdr:sp macro="" textlink="">
      <xdr:nvSpPr>
        <xdr:cNvPr id="10" name="Texto 29"/>
        <xdr:cNvSpPr txBox="1">
          <a:spLocks noChangeArrowheads="1"/>
        </xdr:cNvSpPr>
      </xdr:nvSpPr>
      <xdr:spPr bwMode="auto">
        <a:xfrm>
          <a:off x="9944100" y="8753475"/>
          <a:ext cx="913040" cy="1632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05/03/2016</a:t>
          </a:r>
        </a:p>
      </xdr:txBody>
    </xdr:sp>
    <xdr:clientData/>
  </xdr:twoCellAnchor>
  <xdr:twoCellAnchor>
    <xdr:from>
      <xdr:col>17</xdr:col>
      <xdr:colOff>133350</xdr:colOff>
      <xdr:row>7</xdr:row>
      <xdr:rowOff>77645</xdr:rowOff>
    </xdr:from>
    <xdr:to>
      <xdr:col>18</xdr:col>
      <xdr:colOff>400051</xdr:colOff>
      <xdr:row>9</xdr:row>
      <xdr:rowOff>28575</xdr:rowOff>
    </xdr:to>
    <xdr:sp macro="" textlink="">
      <xdr:nvSpPr>
        <xdr:cNvPr id="11" name="Texto 12"/>
        <xdr:cNvSpPr txBox="1">
          <a:spLocks noChangeArrowheads="1"/>
        </xdr:cNvSpPr>
      </xdr:nvSpPr>
      <xdr:spPr bwMode="auto">
        <a:xfrm>
          <a:off x="10077450" y="1411145"/>
          <a:ext cx="733426" cy="33193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          HOJA</a:t>
          </a:r>
          <a:r>
            <a:rPr lang="es-MX" sz="700" b="0" i="0" strike="noStrike" baseline="0">
              <a:solidFill>
                <a:srgbClr val="000000"/>
              </a:solidFill>
              <a:latin typeface="+mn-lt"/>
              <a:cs typeface="Times New Roman"/>
            </a:rPr>
            <a:t> 1 DE 5</a:t>
          </a:r>
          <a:endParaRPr lang="es-MX" sz="700" b="0" i="0" strike="noStrike">
            <a:solidFill>
              <a:srgbClr val="000000"/>
            </a:solidFill>
            <a:latin typeface="+mn-lt"/>
            <a:cs typeface="Times New Roman"/>
          </a:endParaRPr>
        </a:p>
      </xdr:txBody>
    </xdr:sp>
    <xdr:clientData/>
  </xdr:twoCellAnchor>
  <xdr:twoCellAnchor>
    <xdr:from>
      <xdr:col>16</xdr:col>
      <xdr:colOff>572860</xdr:colOff>
      <xdr:row>6</xdr:row>
      <xdr:rowOff>27214</xdr:rowOff>
    </xdr:from>
    <xdr:to>
      <xdr:col>18</xdr:col>
      <xdr:colOff>542925</xdr:colOff>
      <xdr:row>6</xdr:row>
      <xdr:rowOff>190499</xdr:rowOff>
    </xdr:to>
    <xdr:sp macro="" textlink="">
      <xdr:nvSpPr>
        <xdr:cNvPr id="12" name="Texto 29"/>
        <xdr:cNvSpPr txBox="1">
          <a:spLocks noChangeArrowheads="1"/>
        </xdr:cNvSpPr>
      </xdr:nvSpPr>
      <xdr:spPr bwMode="auto">
        <a:xfrm>
          <a:off x="9945460" y="1170214"/>
          <a:ext cx="1008290" cy="1632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05/03/2016</a:t>
          </a:r>
        </a:p>
      </xdr:txBody>
    </xdr:sp>
    <xdr:clientData/>
  </xdr:twoCellAnchor>
  <xdr:twoCellAnchor>
    <xdr:from>
      <xdr:col>1</xdr:col>
      <xdr:colOff>76199</xdr:colOff>
      <xdr:row>0</xdr:row>
      <xdr:rowOff>38101</xdr:rowOff>
    </xdr:from>
    <xdr:to>
      <xdr:col>13</xdr:col>
      <xdr:colOff>285749</xdr:colOff>
      <xdr:row>3</xdr:row>
      <xdr:rowOff>114301</xdr:rowOff>
    </xdr:to>
    <xdr:sp macro="" textlink="">
      <xdr:nvSpPr>
        <xdr:cNvPr id="13" name="Texto 27"/>
        <xdr:cNvSpPr txBox="1">
          <a:spLocks noChangeArrowheads="1"/>
        </xdr:cNvSpPr>
      </xdr:nvSpPr>
      <xdr:spPr bwMode="auto">
        <a:xfrm>
          <a:off x="123824" y="38101"/>
          <a:ext cx="7915275" cy="64770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13</xdr:col>
      <xdr:colOff>19051</xdr:colOff>
      <xdr:row>0</xdr:row>
      <xdr:rowOff>66675</xdr:rowOff>
    </xdr:from>
    <xdr:to>
      <xdr:col>18</xdr:col>
      <xdr:colOff>523875</xdr:colOff>
      <xdr:row>4</xdr:row>
      <xdr:rowOff>76200</xdr:rowOff>
    </xdr:to>
    <xdr:pic>
      <xdr:nvPicPr>
        <xdr:cNvPr id="14" name="1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1" y="66675"/>
          <a:ext cx="3162299" cy="771525"/>
        </a:xfrm>
        <a:prstGeom prst="rect">
          <a:avLst/>
        </a:prstGeom>
        <a:noFill/>
      </xdr:spPr>
    </xdr:pic>
    <xdr:clientData/>
  </xdr:twoCellAnchor>
  <xdr:twoCellAnchor>
    <xdr:from>
      <xdr:col>1</xdr:col>
      <xdr:colOff>0</xdr:colOff>
      <xdr:row>19</xdr:row>
      <xdr:rowOff>34132</xdr:rowOff>
    </xdr:from>
    <xdr:to>
      <xdr:col>5</xdr:col>
      <xdr:colOff>665912</xdr:colOff>
      <xdr:row>23</xdr:row>
      <xdr:rowOff>47625</xdr:rowOff>
    </xdr:to>
    <xdr:sp macro="" textlink="">
      <xdr:nvSpPr>
        <xdr:cNvPr id="15" name="Texto 62"/>
        <xdr:cNvSpPr txBox="1">
          <a:spLocks noChangeArrowheads="1"/>
        </xdr:cNvSpPr>
      </xdr:nvSpPr>
      <xdr:spPr bwMode="auto">
        <a:xfrm>
          <a:off x="47625" y="4653757"/>
          <a:ext cx="2970962" cy="7754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134410</xdr:colOff>
      <xdr:row>25</xdr:row>
      <xdr:rowOff>161925</xdr:rowOff>
    </xdr:from>
    <xdr:to>
      <xdr:col>7</xdr:col>
      <xdr:colOff>742949</xdr:colOff>
      <xdr:row>29</xdr:row>
      <xdr:rowOff>9525</xdr:rowOff>
    </xdr:to>
    <xdr:sp macro="" textlink="">
      <xdr:nvSpPr>
        <xdr:cNvPr id="16" name="Texto 63"/>
        <xdr:cNvSpPr txBox="1">
          <a:spLocks noChangeArrowheads="1"/>
        </xdr:cNvSpPr>
      </xdr:nvSpPr>
      <xdr:spPr bwMode="auto">
        <a:xfrm>
          <a:off x="1925110" y="5924550"/>
          <a:ext cx="2551639" cy="6096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DIRECTORA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73410</xdr:colOff>
      <xdr:row>19</xdr:row>
      <xdr:rowOff>0</xdr:rowOff>
    </xdr:from>
    <xdr:to>
      <xdr:col>18</xdr:col>
      <xdr:colOff>544019</xdr:colOff>
      <xdr:row>23</xdr:row>
      <xdr:rowOff>66675</xdr:rowOff>
    </xdr:to>
    <xdr:sp macro="" textlink="">
      <xdr:nvSpPr>
        <xdr:cNvPr id="17" name="Texto 39"/>
        <xdr:cNvSpPr txBox="1">
          <a:spLocks noChangeArrowheads="1"/>
        </xdr:cNvSpPr>
      </xdr:nvSpPr>
      <xdr:spPr bwMode="auto">
        <a:xfrm>
          <a:off x="8398260" y="4619625"/>
          <a:ext cx="2556584" cy="8286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150283</xdr:colOff>
      <xdr:row>19</xdr:row>
      <xdr:rowOff>29900</xdr:rowOff>
    </xdr:from>
    <xdr:to>
      <xdr:col>11</xdr:col>
      <xdr:colOff>494279</xdr:colOff>
      <xdr:row>23</xdr:row>
      <xdr:rowOff>19050</xdr:rowOff>
    </xdr:to>
    <xdr:sp macro="" textlink="">
      <xdr:nvSpPr>
        <xdr:cNvPr id="18" name="Texto 39"/>
        <xdr:cNvSpPr txBox="1">
          <a:spLocks noChangeArrowheads="1"/>
        </xdr:cNvSpPr>
      </xdr:nvSpPr>
      <xdr:spPr bwMode="auto">
        <a:xfrm>
          <a:off x="3884083" y="4649525"/>
          <a:ext cx="3172921" cy="75115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324909</xdr:colOff>
      <xdr:row>26</xdr:row>
      <xdr:rowOff>47625</xdr:rowOff>
    </xdr:from>
    <xdr:to>
      <xdr:col>15</xdr:col>
      <xdr:colOff>231301</xdr:colOff>
      <xdr:row>28</xdr:row>
      <xdr:rowOff>171450</xdr:rowOff>
    </xdr:to>
    <xdr:sp macro="" textlink="" fLocksText="0">
      <xdr:nvSpPr>
        <xdr:cNvPr id="19" name="Text Box 14"/>
        <xdr:cNvSpPr txBox="1">
          <a:spLocks noChangeArrowheads="1"/>
        </xdr:cNvSpPr>
      </xdr:nvSpPr>
      <xdr:spPr bwMode="auto">
        <a:xfrm>
          <a:off x="6363759" y="6000750"/>
          <a:ext cx="2840092" cy="504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________________________________</a:t>
          </a:r>
          <a:r>
            <a:rPr lang="es-MX" sz="900" b="1" i="0" strike="noStrike">
              <a:solidFill>
                <a:srgbClr val="000000"/>
              </a:solidFill>
              <a:latin typeface="+mn-lt"/>
              <a:cs typeface="Arial"/>
            </a:rPr>
            <a:t>_</a:t>
          </a:r>
          <a:endParaRPr lang="es-MX" sz="800" b="1" i="0"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122765</xdr:colOff>
      <xdr:row>88</xdr:row>
      <xdr:rowOff>179122</xdr:rowOff>
    </xdr:from>
    <xdr:to>
      <xdr:col>5</xdr:col>
      <xdr:colOff>447675</xdr:colOff>
      <xdr:row>92</xdr:row>
      <xdr:rowOff>180974</xdr:rowOff>
    </xdr:to>
    <xdr:sp macro="" textlink="">
      <xdr:nvSpPr>
        <xdr:cNvPr id="20" name="Texto 62"/>
        <xdr:cNvSpPr txBox="1">
          <a:spLocks noChangeArrowheads="1"/>
        </xdr:cNvSpPr>
      </xdr:nvSpPr>
      <xdr:spPr bwMode="auto">
        <a:xfrm>
          <a:off x="46565" y="19438672"/>
          <a:ext cx="2753785" cy="76385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47626</xdr:colOff>
      <xdr:row>95</xdr:row>
      <xdr:rowOff>114300</xdr:rowOff>
    </xdr:from>
    <xdr:to>
      <xdr:col>7</xdr:col>
      <xdr:colOff>723900</xdr:colOff>
      <xdr:row>99</xdr:row>
      <xdr:rowOff>85725</xdr:rowOff>
    </xdr:to>
    <xdr:sp macro="" textlink="">
      <xdr:nvSpPr>
        <xdr:cNvPr id="21" name="Texto 63"/>
        <xdr:cNvSpPr txBox="1">
          <a:spLocks noChangeArrowheads="1"/>
        </xdr:cNvSpPr>
      </xdr:nvSpPr>
      <xdr:spPr bwMode="auto">
        <a:xfrm>
          <a:off x="1838326" y="20707350"/>
          <a:ext cx="2619374" cy="73342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5675</xdr:colOff>
      <xdr:row>87</xdr:row>
      <xdr:rowOff>106890</xdr:rowOff>
    </xdr:from>
    <xdr:to>
      <xdr:col>18</xdr:col>
      <xdr:colOff>308885</xdr:colOff>
      <xdr:row>91</xdr:row>
      <xdr:rowOff>178254</xdr:rowOff>
    </xdr:to>
    <xdr:sp macro="" textlink="">
      <xdr:nvSpPr>
        <xdr:cNvPr id="22" name="Texto 39"/>
        <xdr:cNvSpPr txBox="1">
          <a:spLocks noChangeArrowheads="1"/>
        </xdr:cNvSpPr>
      </xdr:nvSpPr>
      <xdr:spPr bwMode="auto">
        <a:xfrm>
          <a:off x="8330525" y="19175940"/>
          <a:ext cx="2389185" cy="8333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82548</xdr:colOff>
      <xdr:row>87</xdr:row>
      <xdr:rowOff>136789</xdr:rowOff>
    </xdr:from>
    <xdr:to>
      <xdr:col>11</xdr:col>
      <xdr:colOff>228599</xdr:colOff>
      <xdr:row>91</xdr:row>
      <xdr:rowOff>152400</xdr:rowOff>
    </xdr:to>
    <xdr:sp macro="" textlink="">
      <xdr:nvSpPr>
        <xdr:cNvPr id="23" name="Texto 39"/>
        <xdr:cNvSpPr txBox="1">
          <a:spLocks noChangeArrowheads="1"/>
        </xdr:cNvSpPr>
      </xdr:nvSpPr>
      <xdr:spPr bwMode="auto">
        <a:xfrm>
          <a:off x="3816348" y="19205839"/>
          <a:ext cx="2974976" cy="777611"/>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17</xdr:col>
      <xdr:colOff>285750</xdr:colOff>
      <xdr:row>77</xdr:row>
      <xdr:rowOff>20494</xdr:rowOff>
    </xdr:from>
    <xdr:to>
      <xdr:col>18</xdr:col>
      <xdr:colOff>409576</xdr:colOff>
      <xdr:row>77</xdr:row>
      <xdr:rowOff>171449</xdr:rowOff>
    </xdr:to>
    <xdr:sp macro="" textlink="">
      <xdr:nvSpPr>
        <xdr:cNvPr id="24" name="Texto 12"/>
        <xdr:cNvSpPr txBox="1">
          <a:spLocks noChangeArrowheads="1"/>
        </xdr:cNvSpPr>
      </xdr:nvSpPr>
      <xdr:spPr bwMode="auto">
        <a:xfrm>
          <a:off x="10229850" y="16508269"/>
          <a:ext cx="590551" cy="15095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3 DE 5 </a:t>
          </a:r>
          <a:endParaRPr lang="es-MX" sz="700" b="0" i="0" strike="noStrike">
            <a:solidFill>
              <a:srgbClr val="000000"/>
            </a:solidFill>
            <a:latin typeface="+mn-lt"/>
            <a:cs typeface="Times New Roman"/>
          </a:endParaRPr>
        </a:p>
      </xdr:txBody>
    </xdr:sp>
    <xdr:clientData/>
  </xdr:twoCellAnchor>
  <xdr:twoCellAnchor>
    <xdr:from>
      <xdr:col>10</xdr:col>
      <xdr:colOff>295275</xdr:colOff>
      <xdr:row>95</xdr:row>
      <xdr:rowOff>180976</xdr:rowOff>
    </xdr:from>
    <xdr:to>
      <xdr:col>15</xdr:col>
      <xdr:colOff>57150</xdr:colOff>
      <xdr:row>99</xdr:row>
      <xdr:rowOff>38100</xdr:rowOff>
    </xdr:to>
    <xdr:sp macro="" textlink="" fLocksText="0">
      <xdr:nvSpPr>
        <xdr:cNvPr id="25" name="Text Box 14"/>
        <xdr:cNvSpPr txBox="1">
          <a:spLocks noChangeArrowheads="1"/>
        </xdr:cNvSpPr>
      </xdr:nvSpPr>
      <xdr:spPr bwMode="auto">
        <a:xfrm>
          <a:off x="6334125" y="20774026"/>
          <a:ext cx="2695575" cy="61912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179915</xdr:colOff>
      <xdr:row>125</xdr:row>
      <xdr:rowOff>179122</xdr:rowOff>
    </xdr:from>
    <xdr:to>
      <xdr:col>5</xdr:col>
      <xdr:colOff>504825</xdr:colOff>
      <xdr:row>129</xdr:row>
      <xdr:rowOff>0</xdr:rowOff>
    </xdr:to>
    <xdr:sp macro="" textlink="">
      <xdr:nvSpPr>
        <xdr:cNvPr id="26" name="Texto 62"/>
        <xdr:cNvSpPr txBox="1">
          <a:spLocks noChangeArrowheads="1"/>
        </xdr:cNvSpPr>
      </xdr:nvSpPr>
      <xdr:spPr bwMode="auto">
        <a:xfrm>
          <a:off x="46565" y="27201547"/>
          <a:ext cx="2810935" cy="58287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914400</xdr:colOff>
      <xdr:row>133</xdr:row>
      <xdr:rowOff>0</xdr:rowOff>
    </xdr:from>
    <xdr:to>
      <xdr:col>7</xdr:col>
      <xdr:colOff>628650</xdr:colOff>
      <xdr:row>137</xdr:row>
      <xdr:rowOff>123824</xdr:rowOff>
    </xdr:to>
    <xdr:sp macro="" textlink="">
      <xdr:nvSpPr>
        <xdr:cNvPr id="27" name="Texto 63"/>
        <xdr:cNvSpPr txBox="1">
          <a:spLocks noChangeArrowheads="1"/>
        </xdr:cNvSpPr>
      </xdr:nvSpPr>
      <xdr:spPr bwMode="auto">
        <a:xfrm>
          <a:off x="1790700" y="28546425"/>
          <a:ext cx="2571750" cy="88582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800" b="1" i="0" u="sng"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5675</xdr:colOff>
      <xdr:row>124</xdr:row>
      <xdr:rowOff>106890</xdr:rowOff>
    </xdr:from>
    <xdr:to>
      <xdr:col>18</xdr:col>
      <xdr:colOff>308885</xdr:colOff>
      <xdr:row>128</xdr:row>
      <xdr:rowOff>178254</xdr:rowOff>
    </xdr:to>
    <xdr:sp macro="" textlink="">
      <xdr:nvSpPr>
        <xdr:cNvPr id="28" name="Texto 39"/>
        <xdr:cNvSpPr txBox="1">
          <a:spLocks noChangeArrowheads="1"/>
        </xdr:cNvSpPr>
      </xdr:nvSpPr>
      <xdr:spPr bwMode="auto">
        <a:xfrm>
          <a:off x="8330525" y="26938815"/>
          <a:ext cx="2389185" cy="8333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139698</xdr:colOff>
      <xdr:row>124</xdr:row>
      <xdr:rowOff>136789</xdr:rowOff>
    </xdr:from>
    <xdr:to>
      <xdr:col>11</xdr:col>
      <xdr:colOff>285749</xdr:colOff>
      <xdr:row>128</xdr:row>
      <xdr:rowOff>152400</xdr:rowOff>
    </xdr:to>
    <xdr:sp macro="" textlink="">
      <xdr:nvSpPr>
        <xdr:cNvPr id="29" name="Texto 39"/>
        <xdr:cNvSpPr txBox="1">
          <a:spLocks noChangeArrowheads="1"/>
        </xdr:cNvSpPr>
      </xdr:nvSpPr>
      <xdr:spPr bwMode="auto">
        <a:xfrm>
          <a:off x="3873498" y="26968714"/>
          <a:ext cx="2974976" cy="777611"/>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17</xdr:col>
      <xdr:colOff>219075</xdr:colOff>
      <xdr:row>113</xdr:row>
      <xdr:rowOff>58594</xdr:rowOff>
    </xdr:from>
    <xdr:to>
      <xdr:col>18</xdr:col>
      <xdr:colOff>276226</xdr:colOff>
      <xdr:row>114</xdr:row>
      <xdr:rowOff>57149</xdr:rowOff>
    </xdr:to>
    <xdr:sp macro="" textlink="">
      <xdr:nvSpPr>
        <xdr:cNvPr id="30" name="Texto 12"/>
        <xdr:cNvSpPr txBox="1">
          <a:spLocks noChangeArrowheads="1"/>
        </xdr:cNvSpPr>
      </xdr:nvSpPr>
      <xdr:spPr bwMode="auto">
        <a:xfrm>
          <a:off x="10163175" y="24080644"/>
          <a:ext cx="523876" cy="18905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4 DE 5 </a:t>
          </a:r>
          <a:endParaRPr lang="es-MX" sz="700" b="0" i="0" strike="noStrike">
            <a:solidFill>
              <a:srgbClr val="000000"/>
            </a:solidFill>
            <a:latin typeface="+mn-lt"/>
            <a:cs typeface="Times New Roman"/>
          </a:endParaRPr>
        </a:p>
      </xdr:txBody>
    </xdr:sp>
    <xdr:clientData/>
  </xdr:twoCellAnchor>
  <xdr:twoCellAnchor>
    <xdr:from>
      <xdr:col>10</xdr:col>
      <xdr:colOff>295275</xdr:colOff>
      <xdr:row>134</xdr:row>
      <xdr:rowOff>9525</xdr:rowOff>
    </xdr:from>
    <xdr:to>
      <xdr:col>15</xdr:col>
      <xdr:colOff>57150</xdr:colOff>
      <xdr:row>137</xdr:row>
      <xdr:rowOff>114300</xdr:rowOff>
    </xdr:to>
    <xdr:sp macro="" textlink="" fLocksText="0">
      <xdr:nvSpPr>
        <xdr:cNvPr id="31" name="Text Box 14"/>
        <xdr:cNvSpPr txBox="1">
          <a:spLocks noChangeArrowheads="1"/>
        </xdr:cNvSpPr>
      </xdr:nvSpPr>
      <xdr:spPr bwMode="auto">
        <a:xfrm>
          <a:off x="6334125" y="28746450"/>
          <a:ext cx="2695575" cy="6762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179915</xdr:colOff>
      <xdr:row>159</xdr:row>
      <xdr:rowOff>179122</xdr:rowOff>
    </xdr:from>
    <xdr:to>
      <xdr:col>5</xdr:col>
      <xdr:colOff>504825</xdr:colOff>
      <xdr:row>163</xdr:row>
      <xdr:rowOff>0</xdr:rowOff>
    </xdr:to>
    <xdr:sp macro="" textlink="">
      <xdr:nvSpPr>
        <xdr:cNvPr id="32" name="Texto 62"/>
        <xdr:cNvSpPr txBox="1">
          <a:spLocks noChangeArrowheads="1"/>
        </xdr:cNvSpPr>
      </xdr:nvSpPr>
      <xdr:spPr bwMode="auto">
        <a:xfrm>
          <a:off x="46565" y="34469122"/>
          <a:ext cx="2810935" cy="58287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114300</xdr:colOff>
      <xdr:row>165</xdr:row>
      <xdr:rowOff>1</xdr:rowOff>
    </xdr:from>
    <xdr:to>
      <xdr:col>7</xdr:col>
      <xdr:colOff>628650</xdr:colOff>
      <xdr:row>168</xdr:row>
      <xdr:rowOff>114301</xdr:rowOff>
    </xdr:to>
    <xdr:sp macro="" textlink="">
      <xdr:nvSpPr>
        <xdr:cNvPr id="33" name="Texto 63"/>
        <xdr:cNvSpPr txBox="1">
          <a:spLocks noChangeArrowheads="1"/>
        </xdr:cNvSpPr>
      </xdr:nvSpPr>
      <xdr:spPr bwMode="auto">
        <a:xfrm>
          <a:off x="1905000" y="35433001"/>
          <a:ext cx="2457450" cy="6858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800" b="1" i="0" u="sng"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15200</xdr:colOff>
      <xdr:row>158</xdr:row>
      <xdr:rowOff>133350</xdr:rowOff>
    </xdr:from>
    <xdr:to>
      <xdr:col>18</xdr:col>
      <xdr:colOff>318410</xdr:colOff>
      <xdr:row>162</xdr:row>
      <xdr:rowOff>121104</xdr:rowOff>
    </xdr:to>
    <xdr:sp macro="" textlink="">
      <xdr:nvSpPr>
        <xdr:cNvPr id="34" name="Texto 39"/>
        <xdr:cNvSpPr txBox="1">
          <a:spLocks noChangeArrowheads="1"/>
        </xdr:cNvSpPr>
      </xdr:nvSpPr>
      <xdr:spPr bwMode="auto">
        <a:xfrm>
          <a:off x="8340050" y="34232850"/>
          <a:ext cx="2389185" cy="74975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168273</xdr:colOff>
      <xdr:row>160</xdr:row>
      <xdr:rowOff>0</xdr:rowOff>
    </xdr:from>
    <xdr:to>
      <xdr:col>11</xdr:col>
      <xdr:colOff>314324</xdr:colOff>
      <xdr:row>162</xdr:row>
      <xdr:rowOff>180975</xdr:rowOff>
    </xdr:to>
    <xdr:sp macro="" textlink="">
      <xdr:nvSpPr>
        <xdr:cNvPr id="35" name="Texto 39"/>
        <xdr:cNvSpPr txBox="1">
          <a:spLocks noChangeArrowheads="1"/>
        </xdr:cNvSpPr>
      </xdr:nvSpPr>
      <xdr:spPr bwMode="auto">
        <a:xfrm>
          <a:off x="3902073" y="34480500"/>
          <a:ext cx="2974976" cy="5619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17</xdr:col>
      <xdr:colOff>228600</xdr:colOff>
      <xdr:row>148</xdr:row>
      <xdr:rowOff>20495</xdr:rowOff>
    </xdr:from>
    <xdr:to>
      <xdr:col>18</xdr:col>
      <xdr:colOff>447676</xdr:colOff>
      <xdr:row>148</xdr:row>
      <xdr:rowOff>152400</xdr:rowOff>
    </xdr:to>
    <xdr:sp macro="" textlink="">
      <xdr:nvSpPr>
        <xdr:cNvPr id="36" name="Texto 12"/>
        <xdr:cNvSpPr txBox="1">
          <a:spLocks noChangeArrowheads="1"/>
        </xdr:cNvSpPr>
      </xdr:nvSpPr>
      <xdr:spPr bwMode="auto">
        <a:xfrm>
          <a:off x="10172700" y="31424420"/>
          <a:ext cx="685801" cy="13190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5 DE 5 </a:t>
          </a:r>
          <a:endParaRPr lang="es-MX" sz="700" b="0" i="0" strike="noStrike">
            <a:solidFill>
              <a:srgbClr val="000000"/>
            </a:solidFill>
            <a:latin typeface="+mn-lt"/>
            <a:cs typeface="Times New Roman"/>
          </a:endParaRPr>
        </a:p>
      </xdr:txBody>
    </xdr:sp>
    <xdr:clientData/>
  </xdr:twoCellAnchor>
  <xdr:twoCellAnchor>
    <xdr:from>
      <xdr:col>10</xdr:col>
      <xdr:colOff>295275</xdr:colOff>
      <xdr:row>166</xdr:row>
      <xdr:rowOff>9525</xdr:rowOff>
    </xdr:from>
    <xdr:to>
      <xdr:col>15</xdr:col>
      <xdr:colOff>57150</xdr:colOff>
      <xdr:row>168</xdr:row>
      <xdr:rowOff>171450</xdr:rowOff>
    </xdr:to>
    <xdr:sp macro="" textlink="" fLocksText="0">
      <xdr:nvSpPr>
        <xdr:cNvPr id="37" name="Text Box 14"/>
        <xdr:cNvSpPr txBox="1">
          <a:spLocks noChangeArrowheads="1"/>
        </xdr:cNvSpPr>
      </xdr:nvSpPr>
      <xdr:spPr bwMode="auto">
        <a:xfrm>
          <a:off x="6334125" y="35633025"/>
          <a:ext cx="2695575" cy="5429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19050</xdr:colOff>
      <xdr:row>69</xdr:row>
      <xdr:rowOff>76200</xdr:rowOff>
    </xdr:from>
    <xdr:to>
      <xdr:col>14</xdr:col>
      <xdr:colOff>171449</xdr:colOff>
      <xdr:row>72</xdr:row>
      <xdr:rowOff>95250</xdr:rowOff>
    </xdr:to>
    <xdr:sp macro="" textlink="">
      <xdr:nvSpPr>
        <xdr:cNvPr id="38" name="Texto 27"/>
        <xdr:cNvSpPr txBox="1">
          <a:spLocks noChangeArrowheads="1"/>
        </xdr:cNvSpPr>
      </xdr:nvSpPr>
      <xdr:spPr bwMode="auto">
        <a:xfrm>
          <a:off x="19050" y="15039975"/>
          <a:ext cx="8477249" cy="59055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13</xdr:col>
      <xdr:colOff>371475</xdr:colOff>
      <xdr:row>69</xdr:row>
      <xdr:rowOff>47625</xdr:rowOff>
    </xdr:from>
    <xdr:to>
      <xdr:col>18</xdr:col>
      <xdr:colOff>523875</xdr:colOff>
      <xdr:row>73</xdr:row>
      <xdr:rowOff>57150</xdr:rowOff>
    </xdr:to>
    <xdr:pic>
      <xdr:nvPicPr>
        <xdr:cNvPr id="39" name="3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825" y="15011400"/>
          <a:ext cx="2809875" cy="771525"/>
        </a:xfrm>
        <a:prstGeom prst="rect">
          <a:avLst/>
        </a:prstGeom>
        <a:noFill/>
      </xdr:spPr>
    </xdr:pic>
    <xdr:clientData/>
  </xdr:twoCellAnchor>
  <xdr:twoCellAnchor>
    <xdr:from>
      <xdr:col>1</xdr:col>
      <xdr:colOff>0</xdr:colOff>
      <xdr:row>105</xdr:row>
      <xdr:rowOff>76200</xdr:rowOff>
    </xdr:from>
    <xdr:to>
      <xdr:col>13</xdr:col>
      <xdr:colOff>409575</xdr:colOff>
      <xdr:row>108</xdr:row>
      <xdr:rowOff>95250</xdr:rowOff>
    </xdr:to>
    <xdr:sp macro="" textlink="">
      <xdr:nvSpPr>
        <xdr:cNvPr id="40" name="Texto 27"/>
        <xdr:cNvSpPr txBox="1">
          <a:spLocks noChangeArrowheads="1"/>
        </xdr:cNvSpPr>
      </xdr:nvSpPr>
      <xdr:spPr bwMode="auto">
        <a:xfrm>
          <a:off x="47625" y="22574250"/>
          <a:ext cx="8115300" cy="59055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13</xdr:col>
      <xdr:colOff>123825</xdr:colOff>
      <xdr:row>105</xdr:row>
      <xdr:rowOff>47625</xdr:rowOff>
    </xdr:from>
    <xdr:to>
      <xdr:col>18</xdr:col>
      <xdr:colOff>485775</xdr:colOff>
      <xdr:row>109</xdr:row>
      <xdr:rowOff>57150</xdr:rowOff>
    </xdr:to>
    <xdr:pic>
      <xdr:nvPicPr>
        <xdr:cNvPr id="41" name="40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22545675"/>
          <a:ext cx="3019425" cy="771525"/>
        </a:xfrm>
        <a:prstGeom prst="rect">
          <a:avLst/>
        </a:prstGeom>
        <a:noFill/>
      </xdr:spPr>
    </xdr:pic>
    <xdr:clientData/>
  </xdr:twoCellAnchor>
  <xdr:twoCellAnchor>
    <xdr:from>
      <xdr:col>1</xdr:col>
      <xdr:colOff>0</xdr:colOff>
      <xdr:row>141</xdr:row>
      <xdr:rowOff>123825</xdr:rowOff>
    </xdr:from>
    <xdr:to>
      <xdr:col>13</xdr:col>
      <xdr:colOff>466725</xdr:colOff>
      <xdr:row>145</xdr:row>
      <xdr:rowOff>0</xdr:rowOff>
    </xdr:to>
    <xdr:sp macro="" textlink="">
      <xdr:nvSpPr>
        <xdr:cNvPr id="42" name="Texto 27"/>
        <xdr:cNvSpPr txBox="1">
          <a:spLocks noChangeArrowheads="1"/>
        </xdr:cNvSpPr>
      </xdr:nvSpPr>
      <xdr:spPr bwMode="auto">
        <a:xfrm>
          <a:off x="47625" y="30194250"/>
          <a:ext cx="817245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13</xdr:col>
      <xdr:colOff>200024</xdr:colOff>
      <xdr:row>141</xdr:row>
      <xdr:rowOff>66675</xdr:rowOff>
    </xdr:from>
    <xdr:to>
      <xdr:col>18</xdr:col>
      <xdr:colOff>447674</xdr:colOff>
      <xdr:row>145</xdr:row>
      <xdr:rowOff>76200</xdr:rowOff>
    </xdr:to>
    <xdr:pic>
      <xdr:nvPicPr>
        <xdr:cNvPr id="43" name="4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4" y="30137100"/>
          <a:ext cx="2905125" cy="771525"/>
        </a:xfrm>
        <a:prstGeom prst="rect">
          <a:avLst/>
        </a:prstGeom>
        <a:noFill/>
      </xdr:spPr>
    </xdr:pic>
    <xdr:clientData/>
  </xdr:twoCellAnchor>
  <xdr:twoCellAnchor>
    <xdr:from>
      <xdr:col>16</xdr:col>
      <xdr:colOff>390525</xdr:colOff>
      <xdr:row>76</xdr:row>
      <xdr:rowOff>19050</xdr:rowOff>
    </xdr:from>
    <xdr:to>
      <xdr:col>18</xdr:col>
      <xdr:colOff>474890</xdr:colOff>
      <xdr:row>76</xdr:row>
      <xdr:rowOff>180975</xdr:rowOff>
    </xdr:to>
    <xdr:sp macro="" textlink="">
      <xdr:nvSpPr>
        <xdr:cNvPr id="44" name="Texto 29"/>
        <xdr:cNvSpPr txBox="1">
          <a:spLocks noChangeArrowheads="1"/>
        </xdr:cNvSpPr>
      </xdr:nvSpPr>
      <xdr:spPr bwMode="auto">
        <a:xfrm>
          <a:off x="9906000" y="16316325"/>
          <a:ext cx="97971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05/03/2016</a:t>
          </a:r>
        </a:p>
      </xdr:txBody>
    </xdr:sp>
    <xdr:clientData/>
  </xdr:twoCellAnchor>
  <xdr:twoCellAnchor>
    <xdr:from>
      <xdr:col>16</xdr:col>
      <xdr:colOff>180975</xdr:colOff>
      <xdr:row>112</xdr:row>
      <xdr:rowOff>0</xdr:rowOff>
    </xdr:from>
    <xdr:to>
      <xdr:col>18</xdr:col>
      <xdr:colOff>379640</xdr:colOff>
      <xdr:row>112</xdr:row>
      <xdr:rowOff>163285</xdr:rowOff>
    </xdr:to>
    <xdr:sp macro="" textlink="">
      <xdr:nvSpPr>
        <xdr:cNvPr id="45" name="Texto 29"/>
        <xdr:cNvSpPr txBox="1">
          <a:spLocks noChangeArrowheads="1"/>
        </xdr:cNvSpPr>
      </xdr:nvSpPr>
      <xdr:spPr bwMode="auto">
        <a:xfrm>
          <a:off x="9696450" y="23831550"/>
          <a:ext cx="1094015" cy="1632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05/03/2016</a:t>
          </a:r>
        </a:p>
      </xdr:txBody>
    </xdr:sp>
    <xdr:clientData/>
  </xdr:twoCellAnchor>
  <xdr:twoCellAnchor>
    <xdr:from>
      <xdr:col>16</xdr:col>
      <xdr:colOff>228600</xdr:colOff>
      <xdr:row>147</xdr:row>
      <xdr:rowOff>28575</xdr:rowOff>
    </xdr:from>
    <xdr:to>
      <xdr:col>18</xdr:col>
      <xdr:colOff>465365</xdr:colOff>
      <xdr:row>148</xdr:row>
      <xdr:rowOff>1360</xdr:rowOff>
    </xdr:to>
    <xdr:sp macro="" textlink="">
      <xdr:nvSpPr>
        <xdr:cNvPr id="46" name="Texto 29"/>
        <xdr:cNvSpPr txBox="1">
          <a:spLocks noChangeArrowheads="1"/>
        </xdr:cNvSpPr>
      </xdr:nvSpPr>
      <xdr:spPr bwMode="auto">
        <a:xfrm>
          <a:off x="9744075" y="31242000"/>
          <a:ext cx="1132115" cy="1632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05/03/2016</a:t>
          </a:r>
        </a:p>
      </xdr:txBody>
    </xdr:sp>
    <xdr:clientData/>
  </xdr:twoCellAnchor>
  <xdr:twoCellAnchor>
    <xdr:from>
      <xdr:col>1</xdr:col>
      <xdr:colOff>133349</xdr:colOff>
      <xdr:row>225</xdr:row>
      <xdr:rowOff>17197</xdr:rowOff>
    </xdr:from>
    <xdr:to>
      <xdr:col>5</xdr:col>
      <xdr:colOff>352425</xdr:colOff>
      <xdr:row>228</xdr:row>
      <xdr:rowOff>66675</xdr:rowOff>
    </xdr:to>
    <xdr:sp macro="" textlink="">
      <xdr:nvSpPr>
        <xdr:cNvPr id="47" name="Texto 62"/>
        <xdr:cNvSpPr txBox="1">
          <a:spLocks noChangeArrowheads="1"/>
        </xdr:cNvSpPr>
      </xdr:nvSpPr>
      <xdr:spPr bwMode="auto">
        <a:xfrm>
          <a:off x="180974" y="12123472"/>
          <a:ext cx="2524126" cy="62097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123825</xdr:colOff>
      <xdr:row>232</xdr:row>
      <xdr:rowOff>142875</xdr:rowOff>
    </xdr:from>
    <xdr:to>
      <xdr:col>8</xdr:col>
      <xdr:colOff>152400</xdr:colOff>
      <xdr:row>236</xdr:row>
      <xdr:rowOff>28575</xdr:rowOff>
    </xdr:to>
    <xdr:sp macro="" textlink="">
      <xdr:nvSpPr>
        <xdr:cNvPr id="48" name="Texto 63"/>
        <xdr:cNvSpPr txBox="1">
          <a:spLocks noChangeArrowheads="1"/>
        </xdr:cNvSpPr>
      </xdr:nvSpPr>
      <xdr:spPr bwMode="auto">
        <a:xfrm>
          <a:off x="1914525" y="13582650"/>
          <a:ext cx="2752725" cy="647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5675</xdr:colOff>
      <xdr:row>223</xdr:row>
      <xdr:rowOff>106890</xdr:rowOff>
    </xdr:from>
    <xdr:to>
      <xdr:col>18</xdr:col>
      <xdr:colOff>392585</xdr:colOff>
      <xdr:row>227</xdr:row>
      <xdr:rowOff>178254</xdr:rowOff>
    </xdr:to>
    <xdr:sp macro="" textlink="">
      <xdr:nvSpPr>
        <xdr:cNvPr id="49" name="Texto 39"/>
        <xdr:cNvSpPr txBox="1">
          <a:spLocks noChangeArrowheads="1"/>
        </xdr:cNvSpPr>
      </xdr:nvSpPr>
      <xdr:spPr bwMode="auto">
        <a:xfrm>
          <a:off x="8330525" y="11832165"/>
          <a:ext cx="2472885" cy="8333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82548</xdr:colOff>
      <xdr:row>223</xdr:row>
      <xdr:rowOff>165364</xdr:rowOff>
    </xdr:from>
    <xdr:to>
      <xdr:col>11</xdr:col>
      <xdr:colOff>327571</xdr:colOff>
      <xdr:row>227</xdr:row>
      <xdr:rowOff>180975</xdr:rowOff>
    </xdr:to>
    <xdr:sp macro="" textlink="">
      <xdr:nvSpPr>
        <xdr:cNvPr id="50" name="Texto 39"/>
        <xdr:cNvSpPr txBox="1">
          <a:spLocks noChangeArrowheads="1"/>
        </xdr:cNvSpPr>
      </xdr:nvSpPr>
      <xdr:spPr bwMode="auto">
        <a:xfrm>
          <a:off x="3816348" y="11890639"/>
          <a:ext cx="3073948" cy="777611"/>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17</xdr:col>
      <xdr:colOff>247650</xdr:colOff>
      <xdr:row>213</xdr:row>
      <xdr:rowOff>20494</xdr:rowOff>
    </xdr:from>
    <xdr:to>
      <xdr:col>18</xdr:col>
      <xdr:colOff>409576</xdr:colOff>
      <xdr:row>213</xdr:row>
      <xdr:rowOff>171449</xdr:rowOff>
    </xdr:to>
    <xdr:sp macro="" textlink="">
      <xdr:nvSpPr>
        <xdr:cNvPr id="51" name="Texto 12"/>
        <xdr:cNvSpPr txBox="1">
          <a:spLocks noChangeArrowheads="1"/>
        </xdr:cNvSpPr>
      </xdr:nvSpPr>
      <xdr:spPr bwMode="auto">
        <a:xfrm>
          <a:off x="10191750" y="9021619"/>
          <a:ext cx="628651" cy="15095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2 DE 5</a:t>
          </a:r>
          <a:endParaRPr lang="es-MX" sz="700" b="0" i="0" strike="noStrike">
            <a:solidFill>
              <a:srgbClr val="000000"/>
            </a:solidFill>
            <a:latin typeface="+mn-lt"/>
            <a:cs typeface="Times New Roman"/>
          </a:endParaRPr>
        </a:p>
      </xdr:txBody>
    </xdr:sp>
    <xdr:clientData/>
  </xdr:twoCellAnchor>
  <xdr:twoCellAnchor>
    <xdr:from>
      <xdr:col>10</xdr:col>
      <xdr:colOff>238124</xdr:colOff>
      <xdr:row>233</xdr:row>
      <xdr:rowOff>9525</xdr:rowOff>
    </xdr:from>
    <xdr:to>
      <xdr:col>15</xdr:col>
      <xdr:colOff>72258</xdr:colOff>
      <xdr:row>236</xdr:row>
      <xdr:rowOff>114300</xdr:rowOff>
    </xdr:to>
    <xdr:sp macro="" textlink="" fLocksText="0">
      <xdr:nvSpPr>
        <xdr:cNvPr id="52" name="Text Box 14"/>
        <xdr:cNvSpPr txBox="1">
          <a:spLocks noChangeArrowheads="1"/>
        </xdr:cNvSpPr>
      </xdr:nvSpPr>
      <xdr:spPr bwMode="auto">
        <a:xfrm>
          <a:off x="6276974" y="13639800"/>
          <a:ext cx="2767834" cy="6762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xdr:col>
      <xdr:colOff>47625</xdr:colOff>
      <xdr:row>205</xdr:row>
      <xdr:rowOff>85724</xdr:rowOff>
    </xdr:from>
    <xdr:to>
      <xdr:col>12</xdr:col>
      <xdr:colOff>609600</xdr:colOff>
      <xdr:row>209</xdr:row>
      <xdr:rowOff>76200</xdr:rowOff>
    </xdr:to>
    <xdr:sp macro="" textlink="">
      <xdr:nvSpPr>
        <xdr:cNvPr id="53" name="Texto 27"/>
        <xdr:cNvSpPr txBox="1">
          <a:spLocks noChangeArrowheads="1"/>
        </xdr:cNvSpPr>
      </xdr:nvSpPr>
      <xdr:spPr bwMode="auto">
        <a:xfrm>
          <a:off x="95250" y="7562849"/>
          <a:ext cx="7591425" cy="752476"/>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571501</xdr:colOff>
      <xdr:row>205</xdr:row>
      <xdr:rowOff>28575</xdr:rowOff>
    </xdr:from>
    <xdr:to>
      <xdr:col>18</xdr:col>
      <xdr:colOff>533401</xdr:colOff>
      <xdr:row>209</xdr:row>
      <xdr:rowOff>57150</xdr:rowOff>
    </xdr:to>
    <xdr:pic>
      <xdr:nvPicPr>
        <xdr:cNvPr id="54" name="5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6" y="7505700"/>
          <a:ext cx="3295650" cy="790575"/>
        </a:xfrm>
        <a:prstGeom prst="rect">
          <a:avLst/>
        </a:prstGeom>
        <a:noFill/>
      </xdr:spPr>
    </xdr:pic>
    <xdr:clientData/>
  </xdr:twoCellAnchor>
  <xdr:twoCellAnchor>
    <xdr:from>
      <xdr:col>16</xdr:col>
      <xdr:colOff>476250</xdr:colOff>
      <xdr:row>211</xdr:row>
      <xdr:rowOff>133350</xdr:rowOff>
    </xdr:from>
    <xdr:to>
      <xdr:col>18</xdr:col>
      <xdr:colOff>446315</xdr:colOff>
      <xdr:row>212</xdr:row>
      <xdr:rowOff>106135</xdr:rowOff>
    </xdr:to>
    <xdr:sp macro="" textlink="">
      <xdr:nvSpPr>
        <xdr:cNvPr id="55" name="Texto 29"/>
        <xdr:cNvSpPr txBox="1">
          <a:spLocks noChangeArrowheads="1"/>
        </xdr:cNvSpPr>
      </xdr:nvSpPr>
      <xdr:spPr bwMode="auto">
        <a:xfrm>
          <a:off x="9944100" y="8753475"/>
          <a:ext cx="913040" cy="1632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05/04/2016</a:t>
          </a:r>
        </a:p>
      </xdr:txBody>
    </xdr:sp>
    <xdr:clientData/>
  </xdr:twoCellAnchor>
  <xdr:twoCellAnchor>
    <xdr:from>
      <xdr:col>17</xdr:col>
      <xdr:colOff>133350</xdr:colOff>
      <xdr:row>178</xdr:row>
      <xdr:rowOff>77645</xdr:rowOff>
    </xdr:from>
    <xdr:to>
      <xdr:col>18</xdr:col>
      <xdr:colOff>400051</xdr:colOff>
      <xdr:row>180</xdr:row>
      <xdr:rowOff>28575</xdr:rowOff>
    </xdr:to>
    <xdr:sp macro="" textlink="">
      <xdr:nvSpPr>
        <xdr:cNvPr id="56" name="Texto 12"/>
        <xdr:cNvSpPr txBox="1">
          <a:spLocks noChangeArrowheads="1"/>
        </xdr:cNvSpPr>
      </xdr:nvSpPr>
      <xdr:spPr bwMode="auto">
        <a:xfrm>
          <a:off x="10077450" y="1411145"/>
          <a:ext cx="733426" cy="33193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          HOJA</a:t>
          </a:r>
          <a:r>
            <a:rPr lang="es-MX" sz="700" b="0" i="0" strike="noStrike" baseline="0">
              <a:solidFill>
                <a:srgbClr val="000000"/>
              </a:solidFill>
              <a:latin typeface="+mn-lt"/>
              <a:cs typeface="Times New Roman"/>
            </a:rPr>
            <a:t> 1 DE 5</a:t>
          </a:r>
          <a:endParaRPr lang="es-MX" sz="700" b="0" i="0" strike="noStrike">
            <a:solidFill>
              <a:srgbClr val="000000"/>
            </a:solidFill>
            <a:latin typeface="+mn-lt"/>
            <a:cs typeface="Times New Roman"/>
          </a:endParaRPr>
        </a:p>
      </xdr:txBody>
    </xdr:sp>
    <xdr:clientData/>
  </xdr:twoCellAnchor>
  <xdr:twoCellAnchor>
    <xdr:from>
      <xdr:col>16</xdr:col>
      <xdr:colOff>572860</xdr:colOff>
      <xdr:row>177</xdr:row>
      <xdr:rowOff>27214</xdr:rowOff>
    </xdr:from>
    <xdr:to>
      <xdr:col>18</xdr:col>
      <xdr:colOff>542925</xdr:colOff>
      <xdr:row>177</xdr:row>
      <xdr:rowOff>190499</xdr:rowOff>
    </xdr:to>
    <xdr:sp macro="" textlink="">
      <xdr:nvSpPr>
        <xdr:cNvPr id="57" name="Texto 29"/>
        <xdr:cNvSpPr txBox="1">
          <a:spLocks noChangeArrowheads="1"/>
        </xdr:cNvSpPr>
      </xdr:nvSpPr>
      <xdr:spPr bwMode="auto">
        <a:xfrm>
          <a:off x="9945460" y="1170214"/>
          <a:ext cx="1008290" cy="1632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05/04/2016</a:t>
          </a:r>
        </a:p>
      </xdr:txBody>
    </xdr:sp>
    <xdr:clientData/>
  </xdr:twoCellAnchor>
  <xdr:twoCellAnchor>
    <xdr:from>
      <xdr:col>1</xdr:col>
      <xdr:colOff>57149</xdr:colOff>
      <xdr:row>171</xdr:row>
      <xdr:rowOff>38101</xdr:rowOff>
    </xdr:from>
    <xdr:to>
      <xdr:col>13</xdr:col>
      <xdr:colOff>285749</xdr:colOff>
      <xdr:row>175</xdr:row>
      <xdr:rowOff>47625</xdr:rowOff>
    </xdr:to>
    <xdr:sp macro="" textlink="">
      <xdr:nvSpPr>
        <xdr:cNvPr id="58" name="Texto 27"/>
        <xdr:cNvSpPr txBox="1">
          <a:spLocks noChangeArrowheads="1"/>
        </xdr:cNvSpPr>
      </xdr:nvSpPr>
      <xdr:spPr bwMode="auto">
        <a:xfrm>
          <a:off x="104774" y="38101"/>
          <a:ext cx="7934325" cy="771524"/>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657225</xdr:colOff>
      <xdr:row>171</xdr:row>
      <xdr:rowOff>47625</xdr:rowOff>
    </xdr:from>
    <xdr:to>
      <xdr:col>18</xdr:col>
      <xdr:colOff>504824</xdr:colOff>
      <xdr:row>175</xdr:row>
      <xdr:rowOff>57150</xdr:rowOff>
    </xdr:to>
    <xdr:pic>
      <xdr:nvPicPr>
        <xdr:cNvPr id="59" name="5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47625"/>
          <a:ext cx="3181349" cy="771525"/>
        </a:xfrm>
        <a:prstGeom prst="rect">
          <a:avLst/>
        </a:prstGeom>
        <a:noFill/>
      </xdr:spPr>
    </xdr:pic>
    <xdr:clientData/>
  </xdr:twoCellAnchor>
  <xdr:twoCellAnchor>
    <xdr:from>
      <xdr:col>1</xdr:col>
      <xdr:colOff>0</xdr:colOff>
      <xdr:row>190</xdr:row>
      <xdr:rowOff>34132</xdr:rowOff>
    </xdr:from>
    <xdr:to>
      <xdr:col>5</xdr:col>
      <xdr:colOff>665912</xdr:colOff>
      <xdr:row>194</xdr:row>
      <xdr:rowOff>47625</xdr:rowOff>
    </xdr:to>
    <xdr:sp macro="" textlink="">
      <xdr:nvSpPr>
        <xdr:cNvPr id="60" name="Texto 62"/>
        <xdr:cNvSpPr txBox="1">
          <a:spLocks noChangeArrowheads="1"/>
        </xdr:cNvSpPr>
      </xdr:nvSpPr>
      <xdr:spPr bwMode="auto">
        <a:xfrm>
          <a:off x="47625" y="4653757"/>
          <a:ext cx="2970962" cy="77549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134410</xdr:colOff>
      <xdr:row>196</xdr:row>
      <xdr:rowOff>161925</xdr:rowOff>
    </xdr:from>
    <xdr:to>
      <xdr:col>7</xdr:col>
      <xdr:colOff>742949</xdr:colOff>
      <xdr:row>200</xdr:row>
      <xdr:rowOff>9525</xdr:rowOff>
    </xdr:to>
    <xdr:sp macro="" textlink="">
      <xdr:nvSpPr>
        <xdr:cNvPr id="61" name="Texto 63"/>
        <xdr:cNvSpPr txBox="1">
          <a:spLocks noChangeArrowheads="1"/>
        </xdr:cNvSpPr>
      </xdr:nvSpPr>
      <xdr:spPr bwMode="auto">
        <a:xfrm>
          <a:off x="1925110" y="5924550"/>
          <a:ext cx="2551639" cy="6096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DIRECTORA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73410</xdr:colOff>
      <xdr:row>190</xdr:row>
      <xdr:rowOff>0</xdr:rowOff>
    </xdr:from>
    <xdr:to>
      <xdr:col>18</xdr:col>
      <xdr:colOff>544019</xdr:colOff>
      <xdr:row>194</xdr:row>
      <xdr:rowOff>66675</xdr:rowOff>
    </xdr:to>
    <xdr:sp macro="" textlink="">
      <xdr:nvSpPr>
        <xdr:cNvPr id="62" name="Texto 39"/>
        <xdr:cNvSpPr txBox="1">
          <a:spLocks noChangeArrowheads="1"/>
        </xdr:cNvSpPr>
      </xdr:nvSpPr>
      <xdr:spPr bwMode="auto">
        <a:xfrm>
          <a:off x="8398260" y="4619625"/>
          <a:ext cx="2556584" cy="8286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150283</xdr:colOff>
      <xdr:row>190</xdr:row>
      <xdr:rowOff>29900</xdr:rowOff>
    </xdr:from>
    <xdr:to>
      <xdr:col>11</xdr:col>
      <xdr:colOff>494279</xdr:colOff>
      <xdr:row>194</xdr:row>
      <xdr:rowOff>19050</xdr:rowOff>
    </xdr:to>
    <xdr:sp macro="" textlink="">
      <xdr:nvSpPr>
        <xdr:cNvPr id="63" name="Texto 39"/>
        <xdr:cNvSpPr txBox="1">
          <a:spLocks noChangeArrowheads="1"/>
        </xdr:cNvSpPr>
      </xdr:nvSpPr>
      <xdr:spPr bwMode="auto">
        <a:xfrm>
          <a:off x="3884083" y="4649525"/>
          <a:ext cx="3172921" cy="75115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324909</xdr:colOff>
      <xdr:row>197</xdr:row>
      <xdr:rowOff>47625</xdr:rowOff>
    </xdr:from>
    <xdr:to>
      <xdr:col>15</xdr:col>
      <xdr:colOff>231301</xdr:colOff>
      <xdr:row>199</xdr:row>
      <xdr:rowOff>171450</xdr:rowOff>
    </xdr:to>
    <xdr:sp macro="" textlink="" fLocksText="0">
      <xdr:nvSpPr>
        <xdr:cNvPr id="64" name="Text Box 14"/>
        <xdr:cNvSpPr txBox="1">
          <a:spLocks noChangeArrowheads="1"/>
        </xdr:cNvSpPr>
      </xdr:nvSpPr>
      <xdr:spPr bwMode="auto">
        <a:xfrm>
          <a:off x="6363759" y="6000750"/>
          <a:ext cx="2840092" cy="504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________________________________</a:t>
          </a:r>
          <a:r>
            <a:rPr lang="es-MX" sz="900" b="1" i="0" strike="noStrike">
              <a:solidFill>
                <a:srgbClr val="000000"/>
              </a:solidFill>
              <a:latin typeface="+mn-lt"/>
              <a:cs typeface="Arial"/>
            </a:rPr>
            <a:t>_</a:t>
          </a:r>
          <a:endParaRPr lang="es-MX" sz="800" b="1" i="0"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122765</xdr:colOff>
      <xdr:row>259</xdr:row>
      <xdr:rowOff>179122</xdr:rowOff>
    </xdr:from>
    <xdr:to>
      <xdr:col>5</xdr:col>
      <xdr:colOff>447675</xdr:colOff>
      <xdr:row>263</xdr:row>
      <xdr:rowOff>180974</xdr:rowOff>
    </xdr:to>
    <xdr:sp macro="" textlink="">
      <xdr:nvSpPr>
        <xdr:cNvPr id="65" name="Texto 62"/>
        <xdr:cNvSpPr txBox="1">
          <a:spLocks noChangeArrowheads="1"/>
        </xdr:cNvSpPr>
      </xdr:nvSpPr>
      <xdr:spPr bwMode="auto">
        <a:xfrm>
          <a:off x="46565" y="19438672"/>
          <a:ext cx="2753785" cy="76385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47626</xdr:colOff>
      <xdr:row>266</xdr:row>
      <xdr:rowOff>114300</xdr:rowOff>
    </xdr:from>
    <xdr:to>
      <xdr:col>7</xdr:col>
      <xdr:colOff>723900</xdr:colOff>
      <xdr:row>270</xdr:row>
      <xdr:rowOff>85725</xdr:rowOff>
    </xdr:to>
    <xdr:sp macro="" textlink="">
      <xdr:nvSpPr>
        <xdr:cNvPr id="66" name="Texto 63"/>
        <xdr:cNvSpPr txBox="1">
          <a:spLocks noChangeArrowheads="1"/>
        </xdr:cNvSpPr>
      </xdr:nvSpPr>
      <xdr:spPr bwMode="auto">
        <a:xfrm>
          <a:off x="1838326" y="20707350"/>
          <a:ext cx="2619374" cy="73342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5675</xdr:colOff>
      <xdr:row>258</xdr:row>
      <xdr:rowOff>106890</xdr:rowOff>
    </xdr:from>
    <xdr:to>
      <xdr:col>18</xdr:col>
      <xdr:colOff>308885</xdr:colOff>
      <xdr:row>262</xdr:row>
      <xdr:rowOff>178254</xdr:rowOff>
    </xdr:to>
    <xdr:sp macro="" textlink="">
      <xdr:nvSpPr>
        <xdr:cNvPr id="67" name="Texto 39"/>
        <xdr:cNvSpPr txBox="1">
          <a:spLocks noChangeArrowheads="1"/>
        </xdr:cNvSpPr>
      </xdr:nvSpPr>
      <xdr:spPr bwMode="auto">
        <a:xfrm>
          <a:off x="8330525" y="19175940"/>
          <a:ext cx="2389185" cy="8333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r>
            <a:rPr lang="es-MX" sz="800" b="1" i="0" strike="noStrike">
              <a:solidFill>
                <a:srgbClr val="000000"/>
              </a:solidFill>
              <a:latin typeface="+mn-lt"/>
              <a:cs typeface="Times New Roman"/>
            </a:rPr>
            <a:t>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82548</xdr:colOff>
      <xdr:row>258</xdr:row>
      <xdr:rowOff>136789</xdr:rowOff>
    </xdr:from>
    <xdr:to>
      <xdr:col>11</xdr:col>
      <xdr:colOff>228599</xdr:colOff>
      <xdr:row>262</xdr:row>
      <xdr:rowOff>152400</xdr:rowOff>
    </xdr:to>
    <xdr:sp macro="" textlink="">
      <xdr:nvSpPr>
        <xdr:cNvPr id="68" name="Texto 39"/>
        <xdr:cNvSpPr txBox="1">
          <a:spLocks noChangeArrowheads="1"/>
        </xdr:cNvSpPr>
      </xdr:nvSpPr>
      <xdr:spPr bwMode="auto">
        <a:xfrm>
          <a:off x="3816348" y="19205839"/>
          <a:ext cx="2974976" cy="777611"/>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17</xdr:col>
      <xdr:colOff>285750</xdr:colOff>
      <xdr:row>248</xdr:row>
      <xdr:rowOff>20494</xdr:rowOff>
    </xdr:from>
    <xdr:to>
      <xdr:col>18</xdr:col>
      <xdr:colOff>409576</xdr:colOff>
      <xdr:row>248</xdr:row>
      <xdr:rowOff>171449</xdr:rowOff>
    </xdr:to>
    <xdr:sp macro="" textlink="">
      <xdr:nvSpPr>
        <xdr:cNvPr id="69" name="Texto 12"/>
        <xdr:cNvSpPr txBox="1">
          <a:spLocks noChangeArrowheads="1"/>
        </xdr:cNvSpPr>
      </xdr:nvSpPr>
      <xdr:spPr bwMode="auto">
        <a:xfrm>
          <a:off x="10229850" y="16508269"/>
          <a:ext cx="590551" cy="15095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3 DE 5 </a:t>
          </a:r>
          <a:endParaRPr lang="es-MX" sz="700" b="0" i="0" strike="noStrike">
            <a:solidFill>
              <a:srgbClr val="000000"/>
            </a:solidFill>
            <a:latin typeface="+mn-lt"/>
            <a:cs typeface="Times New Roman"/>
          </a:endParaRPr>
        </a:p>
      </xdr:txBody>
    </xdr:sp>
    <xdr:clientData/>
  </xdr:twoCellAnchor>
  <xdr:twoCellAnchor>
    <xdr:from>
      <xdr:col>10</xdr:col>
      <xdr:colOff>295275</xdr:colOff>
      <xdr:row>266</xdr:row>
      <xdr:rowOff>180976</xdr:rowOff>
    </xdr:from>
    <xdr:to>
      <xdr:col>15</xdr:col>
      <xdr:colOff>57150</xdr:colOff>
      <xdr:row>270</xdr:row>
      <xdr:rowOff>38100</xdr:rowOff>
    </xdr:to>
    <xdr:sp macro="" textlink="" fLocksText="0">
      <xdr:nvSpPr>
        <xdr:cNvPr id="70" name="Text Box 14"/>
        <xdr:cNvSpPr txBox="1">
          <a:spLocks noChangeArrowheads="1"/>
        </xdr:cNvSpPr>
      </xdr:nvSpPr>
      <xdr:spPr bwMode="auto">
        <a:xfrm>
          <a:off x="6334125" y="20774026"/>
          <a:ext cx="2695575" cy="61912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179915</xdr:colOff>
      <xdr:row>296</xdr:row>
      <xdr:rowOff>179122</xdr:rowOff>
    </xdr:from>
    <xdr:to>
      <xdr:col>5</xdr:col>
      <xdr:colOff>504825</xdr:colOff>
      <xdr:row>300</xdr:row>
      <xdr:rowOff>0</xdr:rowOff>
    </xdr:to>
    <xdr:sp macro="" textlink="">
      <xdr:nvSpPr>
        <xdr:cNvPr id="71" name="Texto 62"/>
        <xdr:cNvSpPr txBox="1">
          <a:spLocks noChangeArrowheads="1"/>
        </xdr:cNvSpPr>
      </xdr:nvSpPr>
      <xdr:spPr bwMode="auto">
        <a:xfrm>
          <a:off x="46565" y="27201547"/>
          <a:ext cx="2810935" cy="58287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914400</xdr:colOff>
      <xdr:row>304</xdr:row>
      <xdr:rowOff>0</xdr:rowOff>
    </xdr:from>
    <xdr:to>
      <xdr:col>7</xdr:col>
      <xdr:colOff>628650</xdr:colOff>
      <xdr:row>308</xdr:row>
      <xdr:rowOff>123824</xdr:rowOff>
    </xdr:to>
    <xdr:sp macro="" textlink="">
      <xdr:nvSpPr>
        <xdr:cNvPr id="72" name="Texto 63"/>
        <xdr:cNvSpPr txBox="1">
          <a:spLocks noChangeArrowheads="1"/>
        </xdr:cNvSpPr>
      </xdr:nvSpPr>
      <xdr:spPr bwMode="auto">
        <a:xfrm>
          <a:off x="1790700" y="28546425"/>
          <a:ext cx="2571750" cy="88582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800" b="1" i="0" u="sng"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5675</xdr:colOff>
      <xdr:row>295</xdr:row>
      <xdr:rowOff>106890</xdr:rowOff>
    </xdr:from>
    <xdr:to>
      <xdr:col>18</xdr:col>
      <xdr:colOff>308885</xdr:colOff>
      <xdr:row>299</xdr:row>
      <xdr:rowOff>178254</xdr:rowOff>
    </xdr:to>
    <xdr:sp macro="" textlink="">
      <xdr:nvSpPr>
        <xdr:cNvPr id="73" name="Texto 39"/>
        <xdr:cNvSpPr txBox="1">
          <a:spLocks noChangeArrowheads="1"/>
        </xdr:cNvSpPr>
      </xdr:nvSpPr>
      <xdr:spPr bwMode="auto">
        <a:xfrm>
          <a:off x="8330525" y="26938815"/>
          <a:ext cx="2389185" cy="83336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139698</xdr:colOff>
      <xdr:row>295</xdr:row>
      <xdr:rowOff>136789</xdr:rowOff>
    </xdr:from>
    <xdr:to>
      <xdr:col>11</xdr:col>
      <xdr:colOff>285749</xdr:colOff>
      <xdr:row>299</xdr:row>
      <xdr:rowOff>152400</xdr:rowOff>
    </xdr:to>
    <xdr:sp macro="" textlink="">
      <xdr:nvSpPr>
        <xdr:cNvPr id="74" name="Texto 39"/>
        <xdr:cNvSpPr txBox="1">
          <a:spLocks noChangeArrowheads="1"/>
        </xdr:cNvSpPr>
      </xdr:nvSpPr>
      <xdr:spPr bwMode="auto">
        <a:xfrm>
          <a:off x="3873498" y="26968714"/>
          <a:ext cx="2974976" cy="777611"/>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17</xdr:col>
      <xdr:colOff>219075</xdr:colOff>
      <xdr:row>284</xdr:row>
      <xdr:rowOff>58594</xdr:rowOff>
    </xdr:from>
    <xdr:to>
      <xdr:col>18</xdr:col>
      <xdr:colOff>276226</xdr:colOff>
      <xdr:row>285</xdr:row>
      <xdr:rowOff>57149</xdr:rowOff>
    </xdr:to>
    <xdr:sp macro="" textlink="">
      <xdr:nvSpPr>
        <xdr:cNvPr id="75" name="Texto 12"/>
        <xdr:cNvSpPr txBox="1">
          <a:spLocks noChangeArrowheads="1"/>
        </xdr:cNvSpPr>
      </xdr:nvSpPr>
      <xdr:spPr bwMode="auto">
        <a:xfrm>
          <a:off x="10163175" y="24080644"/>
          <a:ext cx="523876" cy="18905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4 DE 5 </a:t>
          </a:r>
          <a:endParaRPr lang="es-MX" sz="700" b="0" i="0" strike="noStrike">
            <a:solidFill>
              <a:srgbClr val="000000"/>
            </a:solidFill>
            <a:latin typeface="+mn-lt"/>
            <a:cs typeface="Times New Roman"/>
          </a:endParaRPr>
        </a:p>
      </xdr:txBody>
    </xdr:sp>
    <xdr:clientData/>
  </xdr:twoCellAnchor>
  <xdr:twoCellAnchor>
    <xdr:from>
      <xdr:col>10</xdr:col>
      <xdr:colOff>295275</xdr:colOff>
      <xdr:row>305</xdr:row>
      <xdr:rowOff>9525</xdr:rowOff>
    </xdr:from>
    <xdr:to>
      <xdr:col>15</xdr:col>
      <xdr:colOff>57150</xdr:colOff>
      <xdr:row>308</xdr:row>
      <xdr:rowOff>114300</xdr:rowOff>
    </xdr:to>
    <xdr:sp macro="" textlink="" fLocksText="0">
      <xdr:nvSpPr>
        <xdr:cNvPr id="76" name="Text Box 14"/>
        <xdr:cNvSpPr txBox="1">
          <a:spLocks noChangeArrowheads="1"/>
        </xdr:cNvSpPr>
      </xdr:nvSpPr>
      <xdr:spPr bwMode="auto">
        <a:xfrm>
          <a:off x="6334125" y="28746450"/>
          <a:ext cx="2695575" cy="6762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179915</xdr:colOff>
      <xdr:row>330</xdr:row>
      <xdr:rowOff>179122</xdr:rowOff>
    </xdr:from>
    <xdr:to>
      <xdr:col>5</xdr:col>
      <xdr:colOff>504825</xdr:colOff>
      <xdr:row>334</xdr:row>
      <xdr:rowOff>0</xdr:rowOff>
    </xdr:to>
    <xdr:sp macro="" textlink="">
      <xdr:nvSpPr>
        <xdr:cNvPr id="77" name="Texto 62"/>
        <xdr:cNvSpPr txBox="1">
          <a:spLocks noChangeArrowheads="1"/>
        </xdr:cNvSpPr>
      </xdr:nvSpPr>
      <xdr:spPr bwMode="auto">
        <a:xfrm>
          <a:off x="46565" y="34469122"/>
          <a:ext cx="2810935" cy="58287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114300</xdr:colOff>
      <xdr:row>336</xdr:row>
      <xdr:rowOff>1</xdr:rowOff>
    </xdr:from>
    <xdr:to>
      <xdr:col>7</xdr:col>
      <xdr:colOff>628650</xdr:colOff>
      <xdr:row>339</xdr:row>
      <xdr:rowOff>114301</xdr:rowOff>
    </xdr:to>
    <xdr:sp macro="" textlink="">
      <xdr:nvSpPr>
        <xdr:cNvPr id="78" name="Texto 63"/>
        <xdr:cNvSpPr txBox="1">
          <a:spLocks noChangeArrowheads="1"/>
        </xdr:cNvSpPr>
      </xdr:nvSpPr>
      <xdr:spPr bwMode="auto">
        <a:xfrm>
          <a:off x="1905000" y="35433001"/>
          <a:ext cx="2457450" cy="6858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800" b="1" i="0" u="sng"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 LAURA FIGUEROA ARRIAGA</a:t>
          </a:r>
        </a:p>
        <a:p>
          <a:pPr algn="ctr" rtl="0">
            <a:defRPr sz="1000"/>
          </a:pPr>
          <a:r>
            <a:rPr lang="es-MX" sz="800" b="1" i="0" strike="noStrike">
              <a:solidFill>
                <a:srgbClr val="000000"/>
              </a:solidFill>
              <a:latin typeface="+mn-lt"/>
              <a:cs typeface="Times New Roman"/>
            </a:rPr>
            <a:t> DIRECTOR DE DESARROLLO ECÓNOMICO  Y</a:t>
          </a:r>
          <a:r>
            <a:rPr lang="es-MX" sz="800" b="1" i="0" strike="noStrike" baseline="0">
              <a:solidFill>
                <a:srgbClr val="000000"/>
              </a:solidFill>
              <a:latin typeface="+mn-lt"/>
              <a:cs typeface="Times New Roman"/>
            </a:rPr>
            <a:t> SOCIAL </a:t>
          </a:r>
        </a:p>
        <a:p>
          <a:pPr algn="ctr" rtl="0">
            <a:defRPr sz="1000"/>
          </a:pPr>
          <a:r>
            <a:rPr lang="es-MX" sz="800" b="1" i="0" strike="noStrike">
              <a:solidFill>
                <a:srgbClr val="000000"/>
              </a:solidFill>
              <a:latin typeface="+mn-lt"/>
              <a:cs typeface="Times New Roman"/>
            </a:rPr>
            <a:t> </a:t>
          </a:r>
        </a:p>
      </xdr:txBody>
    </xdr:sp>
    <xdr:clientData/>
  </xdr:twoCellAnchor>
  <xdr:twoCellAnchor>
    <xdr:from>
      <xdr:col>14</xdr:col>
      <xdr:colOff>15200</xdr:colOff>
      <xdr:row>329</xdr:row>
      <xdr:rowOff>133350</xdr:rowOff>
    </xdr:from>
    <xdr:to>
      <xdr:col>18</xdr:col>
      <xdr:colOff>318410</xdr:colOff>
      <xdr:row>333</xdr:row>
      <xdr:rowOff>121104</xdr:rowOff>
    </xdr:to>
    <xdr:sp macro="" textlink="">
      <xdr:nvSpPr>
        <xdr:cNvPr id="79" name="Texto 39"/>
        <xdr:cNvSpPr txBox="1">
          <a:spLocks noChangeArrowheads="1"/>
        </xdr:cNvSpPr>
      </xdr:nvSpPr>
      <xdr:spPr bwMode="auto">
        <a:xfrm>
          <a:off x="8340050" y="34232850"/>
          <a:ext cx="2389185" cy="74975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7</xdr:col>
      <xdr:colOff>168273</xdr:colOff>
      <xdr:row>331</xdr:row>
      <xdr:rowOff>0</xdr:rowOff>
    </xdr:from>
    <xdr:to>
      <xdr:col>11</xdr:col>
      <xdr:colOff>314324</xdr:colOff>
      <xdr:row>333</xdr:row>
      <xdr:rowOff>180975</xdr:rowOff>
    </xdr:to>
    <xdr:sp macro="" textlink="">
      <xdr:nvSpPr>
        <xdr:cNvPr id="80" name="Texto 39"/>
        <xdr:cNvSpPr txBox="1">
          <a:spLocks noChangeArrowheads="1"/>
        </xdr:cNvSpPr>
      </xdr:nvSpPr>
      <xdr:spPr bwMode="auto">
        <a:xfrm>
          <a:off x="3902073" y="34480500"/>
          <a:ext cx="2974976" cy="5619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C.P. HORTENCIA ESQUIVEL CHAIREZ</a:t>
          </a: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17</xdr:col>
      <xdr:colOff>228600</xdr:colOff>
      <xdr:row>319</xdr:row>
      <xdr:rowOff>20495</xdr:rowOff>
    </xdr:from>
    <xdr:to>
      <xdr:col>18</xdr:col>
      <xdr:colOff>447676</xdr:colOff>
      <xdr:row>319</xdr:row>
      <xdr:rowOff>152400</xdr:rowOff>
    </xdr:to>
    <xdr:sp macro="" textlink="">
      <xdr:nvSpPr>
        <xdr:cNvPr id="81" name="Texto 12"/>
        <xdr:cNvSpPr txBox="1">
          <a:spLocks noChangeArrowheads="1"/>
        </xdr:cNvSpPr>
      </xdr:nvSpPr>
      <xdr:spPr bwMode="auto">
        <a:xfrm>
          <a:off x="10172700" y="31424420"/>
          <a:ext cx="685801" cy="13190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5 DE 5 </a:t>
          </a:r>
          <a:endParaRPr lang="es-MX" sz="700" b="0" i="0" strike="noStrike">
            <a:solidFill>
              <a:srgbClr val="000000"/>
            </a:solidFill>
            <a:latin typeface="+mn-lt"/>
            <a:cs typeface="Times New Roman"/>
          </a:endParaRPr>
        </a:p>
      </xdr:txBody>
    </xdr:sp>
    <xdr:clientData/>
  </xdr:twoCellAnchor>
  <xdr:twoCellAnchor>
    <xdr:from>
      <xdr:col>10</xdr:col>
      <xdr:colOff>295275</xdr:colOff>
      <xdr:row>337</xdr:row>
      <xdr:rowOff>9525</xdr:rowOff>
    </xdr:from>
    <xdr:to>
      <xdr:col>15</xdr:col>
      <xdr:colOff>57150</xdr:colOff>
      <xdr:row>339</xdr:row>
      <xdr:rowOff>171450</xdr:rowOff>
    </xdr:to>
    <xdr:sp macro="" textlink="" fLocksText="0">
      <xdr:nvSpPr>
        <xdr:cNvPr id="82" name="Text Box 14"/>
        <xdr:cNvSpPr txBox="1">
          <a:spLocks noChangeArrowheads="1"/>
        </xdr:cNvSpPr>
      </xdr:nvSpPr>
      <xdr:spPr bwMode="auto">
        <a:xfrm>
          <a:off x="6334125" y="35633025"/>
          <a:ext cx="2695575" cy="5429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1" i="0" u="sng" strike="noStrike">
              <a:solidFill>
                <a:srgbClr val="000000"/>
              </a:solidFill>
              <a:latin typeface="+mn-lt"/>
              <a:cs typeface="Arial"/>
            </a:rPr>
            <a:t>_______________________________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19050</xdr:colOff>
      <xdr:row>240</xdr:row>
      <xdr:rowOff>76200</xdr:rowOff>
    </xdr:from>
    <xdr:to>
      <xdr:col>14</xdr:col>
      <xdr:colOff>171449</xdr:colOff>
      <xdr:row>243</xdr:row>
      <xdr:rowOff>95250</xdr:rowOff>
    </xdr:to>
    <xdr:sp macro="" textlink="">
      <xdr:nvSpPr>
        <xdr:cNvPr id="83" name="Texto 27"/>
        <xdr:cNvSpPr txBox="1">
          <a:spLocks noChangeArrowheads="1"/>
        </xdr:cNvSpPr>
      </xdr:nvSpPr>
      <xdr:spPr bwMode="auto">
        <a:xfrm>
          <a:off x="19050" y="15039975"/>
          <a:ext cx="8477249" cy="59055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13</xdr:col>
      <xdr:colOff>371475</xdr:colOff>
      <xdr:row>240</xdr:row>
      <xdr:rowOff>47625</xdr:rowOff>
    </xdr:from>
    <xdr:to>
      <xdr:col>18</xdr:col>
      <xdr:colOff>523875</xdr:colOff>
      <xdr:row>244</xdr:row>
      <xdr:rowOff>57150</xdr:rowOff>
    </xdr:to>
    <xdr:pic>
      <xdr:nvPicPr>
        <xdr:cNvPr id="84" name="8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825" y="15011400"/>
          <a:ext cx="2809875" cy="771525"/>
        </a:xfrm>
        <a:prstGeom prst="rect">
          <a:avLst/>
        </a:prstGeom>
        <a:noFill/>
      </xdr:spPr>
    </xdr:pic>
    <xdr:clientData/>
  </xdr:twoCellAnchor>
  <xdr:twoCellAnchor>
    <xdr:from>
      <xdr:col>1</xdr:col>
      <xdr:colOff>0</xdr:colOff>
      <xdr:row>276</xdr:row>
      <xdr:rowOff>76200</xdr:rowOff>
    </xdr:from>
    <xdr:to>
      <xdr:col>13</xdr:col>
      <xdr:colOff>409575</xdr:colOff>
      <xdr:row>279</xdr:row>
      <xdr:rowOff>95250</xdr:rowOff>
    </xdr:to>
    <xdr:sp macro="" textlink="">
      <xdr:nvSpPr>
        <xdr:cNvPr id="85" name="Texto 27"/>
        <xdr:cNvSpPr txBox="1">
          <a:spLocks noChangeArrowheads="1"/>
        </xdr:cNvSpPr>
      </xdr:nvSpPr>
      <xdr:spPr bwMode="auto">
        <a:xfrm>
          <a:off x="47625" y="22574250"/>
          <a:ext cx="8115300" cy="59055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13</xdr:col>
      <xdr:colOff>123825</xdr:colOff>
      <xdr:row>276</xdr:row>
      <xdr:rowOff>47625</xdr:rowOff>
    </xdr:from>
    <xdr:to>
      <xdr:col>18</xdr:col>
      <xdr:colOff>523875</xdr:colOff>
      <xdr:row>280</xdr:row>
      <xdr:rowOff>57150</xdr:rowOff>
    </xdr:to>
    <xdr:pic>
      <xdr:nvPicPr>
        <xdr:cNvPr id="86" name="8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22545675"/>
          <a:ext cx="3057525" cy="771525"/>
        </a:xfrm>
        <a:prstGeom prst="rect">
          <a:avLst/>
        </a:prstGeom>
        <a:noFill/>
      </xdr:spPr>
    </xdr:pic>
    <xdr:clientData/>
  </xdr:twoCellAnchor>
  <xdr:twoCellAnchor>
    <xdr:from>
      <xdr:col>1</xdr:col>
      <xdr:colOff>0</xdr:colOff>
      <xdr:row>312</xdr:row>
      <xdr:rowOff>123825</xdr:rowOff>
    </xdr:from>
    <xdr:to>
      <xdr:col>13</xdr:col>
      <xdr:colOff>466725</xdr:colOff>
      <xdr:row>316</xdr:row>
      <xdr:rowOff>0</xdr:rowOff>
    </xdr:to>
    <xdr:sp macro="" textlink="">
      <xdr:nvSpPr>
        <xdr:cNvPr id="87" name="Texto 27"/>
        <xdr:cNvSpPr txBox="1">
          <a:spLocks noChangeArrowheads="1"/>
        </xdr:cNvSpPr>
      </xdr:nvSpPr>
      <xdr:spPr bwMode="auto">
        <a:xfrm>
          <a:off x="47625" y="30194250"/>
          <a:ext cx="8172450" cy="6381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13</xdr:col>
      <xdr:colOff>200024</xdr:colOff>
      <xdr:row>312</xdr:row>
      <xdr:rowOff>66675</xdr:rowOff>
    </xdr:from>
    <xdr:to>
      <xdr:col>19</xdr:col>
      <xdr:colOff>19050</xdr:colOff>
      <xdr:row>316</xdr:row>
      <xdr:rowOff>76200</xdr:rowOff>
    </xdr:to>
    <xdr:pic>
      <xdr:nvPicPr>
        <xdr:cNvPr id="88" name="87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4" y="30137100"/>
          <a:ext cx="3019426" cy="771525"/>
        </a:xfrm>
        <a:prstGeom prst="rect">
          <a:avLst/>
        </a:prstGeom>
        <a:noFill/>
      </xdr:spPr>
    </xdr:pic>
    <xdr:clientData/>
  </xdr:twoCellAnchor>
  <xdr:twoCellAnchor>
    <xdr:from>
      <xdr:col>16</xdr:col>
      <xdr:colOff>390525</xdr:colOff>
      <xdr:row>247</xdr:row>
      <xdr:rowOff>19050</xdr:rowOff>
    </xdr:from>
    <xdr:to>
      <xdr:col>18</xdr:col>
      <xdr:colOff>474890</xdr:colOff>
      <xdr:row>247</xdr:row>
      <xdr:rowOff>180975</xdr:rowOff>
    </xdr:to>
    <xdr:sp macro="" textlink="">
      <xdr:nvSpPr>
        <xdr:cNvPr id="89" name="Texto 29"/>
        <xdr:cNvSpPr txBox="1">
          <a:spLocks noChangeArrowheads="1"/>
        </xdr:cNvSpPr>
      </xdr:nvSpPr>
      <xdr:spPr bwMode="auto">
        <a:xfrm>
          <a:off x="9906000" y="16316325"/>
          <a:ext cx="97971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05/04/2016</a:t>
          </a:r>
        </a:p>
      </xdr:txBody>
    </xdr:sp>
    <xdr:clientData/>
  </xdr:twoCellAnchor>
  <xdr:twoCellAnchor>
    <xdr:from>
      <xdr:col>16</xdr:col>
      <xdr:colOff>180975</xdr:colOff>
      <xdr:row>283</xdr:row>
      <xdr:rowOff>0</xdr:rowOff>
    </xdr:from>
    <xdr:to>
      <xdr:col>18</xdr:col>
      <xdr:colOff>379640</xdr:colOff>
      <xdr:row>283</xdr:row>
      <xdr:rowOff>163285</xdr:rowOff>
    </xdr:to>
    <xdr:sp macro="" textlink="">
      <xdr:nvSpPr>
        <xdr:cNvPr id="90" name="Texto 29"/>
        <xdr:cNvSpPr txBox="1">
          <a:spLocks noChangeArrowheads="1"/>
        </xdr:cNvSpPr>
      </xdr:nvSpPr>
      <xdr:spPr bwMode="auto">
        <a:xfrm>
          <a:off x="9696450" y="23831550"/>
          <a:ext cx="1094015" cy="1632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05/04/2016</a:t>
          </a:r>
        </a:p>
      </xdr:txBody>
    </xdr:sp>
    <xdr:clientData/>
  </xdr:twoCellAnchor>
  <xdr:twoCellAnchor>
    <xdr:from>
      <xdr:col>16</xdr:col>
      <xdr:colOff>228600</xdr:colOff>
      <xdr:row>318</xdr:row>
      <xdr:rowOff>28575</xdr:rowOff>
    </xdr:from>
    <xdr:to>
      <xdr:col>18</xdr:col>
      <xdr:colOff>465365</xdr:colOff>
      <xdr:row>319</xdr:row>
      <xdr:rowOff>1360</xdr:rowOff>
    </xdr:to>
    <xdr:sp macro="" textlink="">
      <xdr:nvSpPr>
        <xdr:cNvPr id="91" name="Texto 29"/>
        <xdr:cNvSpPr txBox="1">
          <a:spLocks noChangeArrowheads="1"/>
        </xdr:cNvSpPr>
      </xdr:nvSpPr>
      <xdr:spPr bwMode="auto">
        <a:xfrm>
          <a:off x="9744075" y="31242000"/>
          <a:ext cx="1132115" cy="16328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05/04/2016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224190</xdr:colOff>
      <xdr:row>8</xdr:row>
      <xdr:rowOff>20495</xdr:rowOff>
    </xdr:from>
    <xdr:to>
      <xdr:col>18</xdr:col>
      <xdr:colOff>399722</xdr:colOff>
      <xdr:row>8</xdr:row>
      <xdr:rowOff>173087</xdr:rowOff>
    </xdr:to>
    <xdr:sp macro="" textlink="">
      <xdr:nvSpPr>
        <xdr:cNvPr id="2" name="Texto 12"/>
        <xdr:cNvSpPr txBox="1">
          <a:spLocks noChangeArrowheads="1"/>
        </xdr:cNvSpPr>
      </xdr:nvSpPr>
      <xdr:spPr bwMode="auto">
        <a:xfrm>
          <a:off x="9939690" y="1544495"/>
          <a:ext cx="63273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HOJA_____DE_____</a:t>
          </a:r>
        </a:p>
      </xdr:txBody>
    </xdr:sp>
    <xdr:clientData/>
  </xdr:twoCellAnchor>
  <xdr:twoCellAnchor>
    <xdr:from>
      <xdr:col>16</xdr:col>
      <xdr:colOff>353785</xdr:colOff>
      <xdr:row>6</xdr:row>
      <xdr:rowOff>122465</xdr:rowOff>
    </xdr:from>
    <xdr:to>
      <xdr:col>17</xdr:col>
      <xdr:colOff>296225</xdr:colOff>
      <xdr:row>7</xdr:row>
      <xdr:rowOff>72199</xdr:rowOff>
    </xdr:to>
    <xdr:sp macro="" textlink="">
      <xdr:nvSpPr>
        <xdr:cNvPr id="3" name="Texto 29"/>
        <xdr:cNvSpPr txBox="1">
          <a:spLocks noChangeArrowheads="1"/>
        </xdr:cNvSpPr>
      </xdr:nvSpPr>
      <xdr:spPr bwMode="auto">
        <a:xfrm>
          <a:off x="9640660" y="1265465"/>
          <a:ext cx="371065" cy="140234"/>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a:t>
          </a:r>
        </a:p>
      </xdr:txBody>
    </xdr:sp>
    <xdr:clientData/>
  </xdr:twoCellAnchor>
  <xdr:twoCellAnchor>
    <xdr:from>
      <xdr:col>3</xdr:col>
      <xdr:colOff>447675</xdr:colOff>
      <xdr:row>0</xdr:row>
      <xdr:rowOff>38100</xdr:rowOff>
    </xdr:from>
    <xdr:to>
      <xdr:col>14</xdr:col>
      <xdr:colOff>166686</xdr:colOff>
      <xdr:row>4</xdr:row>
      <xdr:rowOff>152400</xdr:rowOff>
    </xdr:to>
    <xdr:sp macro="" textlink="">
      <xdr:nvSpPr>
        <xdr:cNvPr id="4" name="Texto 27"/>
        <xdr:cNvSpPr txBox="1">
          <a:spLocks noChangeArrowheads="1"/>
        </xdr:cNvSpPr>
      </xdr:nvSpPr>
      <xdr:spPr bwMode="auto">
        <a:xfrm>
          <a:off x="1771650" y="38100"/>
          <a:ext cx="6681786" cy="87630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strike="noStrike">
              <a:solidFill>
                <a:srgbClr val="000000"/>
              </a:solidFill>
              <a:latin typeface="+mn-lt"/>
              <a:cs typeface="Times New Roman"/>
            </a:rPr>
            <a:t>H. AYUNTAMIENTO CONSTITUCIONAL </a:t>
          </a:r>
          <a:r>
            <a:rPr lang="es-MX" sz="1800" b="1" i="0" u="none" strike="noStrike">
              <a:solidFill>
                <a:srgbClr val="000000"/>
              </a:solidFill>
              <a:latin typeface="+mn-lt"/>
              <a:cs typeface="Times New Roman"/>
            </a:rPr>
            <a:t>DE</a:t>
          </a:r>
          <a:r>
            <a:rPr lang="es-MX" sz="1800" b="1" i="0" u="none" strike="noStrike" baseline="0">
              <a:solidFill>
                <a:srgbClr val="000000"/>
              </a:solidFill>
              <a:latin typeface="+mn-lt"/>
              <a:ea typeface="+mn-ea"/>
              <a:cs typeface="+mn-cs"/>
            </a:rPr>
            <a:t> VILLA DE COS</a:t>
          </a:r>
          <a:r>
            <a:rPr lang="es-MX" sz="1800" b="1" i="0" u="none" strike="noStrike">
              <a:solidFill>
                <a:srgbClr val="000000"/>
              </a:solidFill>
              <a:latin typeface="+mn-lt"/>
              <a:cs typeface="Times New Roman"/>
            </a:rPr>
            <a:t>, ZAC</a:t>
          </a:r>
          <a:r>
            <a:rPr lang="es-MX" sz="1800" b="1" i="0" strike="noStrike">
              <a:solidFill>
                <a:srgbClr val="000000"/>
              </a:solidFill>
              <a:latin typeface="+mn-lt"/>
              <a:cs typeface="Times New Roman"/>
            </a:rPr>
            <a:t>.</a:t>
          </a:r>
          <a:endParaRPr lang="es-MX" sz="2200" b="1" i="0" strike="noStrike">
            <a:solidFill>
              <a:srgbClr val="000000"/>
            </a:solidFill>
            <a:latin typeface="+mn-lt"/>
            <a:cs typeface="Times New Roman"/>
          </a:endParaRPr>
        </a:p>
        <a:p>
          <a:pPr algn="ctr" rtl="0">
            <a:defRPr sz="1000"/>
          </a:pPr>
          <a:r>
            <a:rPr lang="es-MX" sz="1400" b="1" i="0" u="none" strike="noStrike">
              <a:solidFill>
                <a:srgbClr val="000000"/>
              </a:solidFill>
              <a:latin typeface="+mn-lt"/>
              <a:cs typeface="Times New Roman"/>
            </a:rPr>
            <a:t>INFORMES DE AVANCES FÍSICO FINANCIERO MENSUAL EJERCICIO FISCAL</a:t>
          </a:r>
          <a:r>
            <a:rPr lang="es-MX" sz="14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100" b="1" i="0" strike="noStrike">
              <a:solidFill>
                <a:srgbClr val="000000"/>
              </a:solidFill>
              <a:latin typeface="+mn-lt"/>
              <a:cs typeface="Times New Roman"/>
            </a:rPr>
            <a:t>MANTENIMIENTO/OBRAS POR ADMINISTRACIÓN/OBRAS</a:t>
          </a:r>
          <a:r>
            <a:rPr lang="es-MX" sz="1100" b="1" i="0" strike="noStrike" baseline="0">
              <a:solidFill>
                <a:srgbClr val="000000"/>
              </a:solidFill>
              <a:latin typeface="+mn-lt"/>
              <a:cs typeface="Times New Roman"/>
            </a:rPr>
            <a:t> POR CONTRATO/ACCIONES</a:t>
          </a:r>
          <a:endParaRPr lang="es-MX" sz="1100" b="1" i="0" strike="noStrike">
            <a:solidFill>
              <a:srgbClr val="000000"/>
            </a:solidFill>
            <a:latin typeface="+mn-lt"/>
            <a:cs typeface="Times New Roman"/>
          </a:endParaRPr>
        </a:p>
      </xdr:txBody>
    </xdr:sp>
    <xdr:clientData/>
  </xdr:twoCellAnchor>
  <xdr:twoCellAnchor>
    <xdr:from>
      <xdr:col>17</xdr:col>
      <xdr:colOff>224190</xdr:colOff>
      <xdr:row>8</xdr:row>
      <xdr:rowOff>20495</xdr:rowOff>
    </xdr:from>
    <xdr:to>
      <xdr:col>18</xdr:col>
      <xdr:colOff>399722</xdr:colOff>
      <xdr:row>8</xdr:row>
      <xdr:rowOff>173087</xdr:rowOff>
    </xdr:to>
    <xdr:sp macro="" textlink="">
      <xdr:nvSpPr>
        <xdr:cNvPr id="5" name="Texto 12"/>
        <xdr:cNvSpPr txBox="1">
          <a:spLocks noChangeArrowheads="1"/>
        </xdr:cNvSpPr>
      </xdr:nvSpPr>
      <xdr:spPr bwMode="auto">
        <a:xfrm>
          <a:off x="9939690" y="1544495"/>
          <a:ext cx="63273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 DE 2</a:t>
          </a:r>
          <a:endParaRPr lang="es-MX" sz="700" b="0" i="0" strike="noStrike">
            <a:solidFill>
              <a:srgbClr val="000000"/>
            </a:solidFill>
            <a:latin typeface="+mn-lt"/>
            <a:cs typeface="Times New Roman"/>
          </a:endParaRPr>
        </a:p>
      </xdr:txBody>
    </xdr:sp>
    <xdr:clientData/>
  </xdr:twoCellAnchor>
  <xdr:twoCellAnchor>
    <xdr:from>
      <xdr:col>16</xdr:col>
      <xdr:colOff>247650</xdr:colOff>
      <xdr:row>6</xdr:row>
      <xdr:rowOff>151039</xdr:rowOff>
    </xdr:from>
    <xdr:to>
      <xdr:col>18</xdr:col>
      <xdr:colOff>304799</xdr:colOff>
      <xdr:row>7</xdr:row>
      <xdr:rowOff>142874</xdr:rowOff>
    </xdr:to>
    <xdr:sp macro="" textlink="">
      <xdr:nvSpPr>
        <xdr:cNvPr id="6" name="Texto 29"/>
        <xdr:cNvSpPr txBox="1">
          <a:spLocks noChangeArrowheads="1"/>
        </xdr:cNvSpPr>
      </xdr:nvSpPr>
      <xdr:spPr bwMode="auto">
        <a:xfrm>
          <a:off x="9534525" y="1294039"/>
          <a:ext cx="942974" cy="1823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05/02/2016</a:t>
          </a:r>
        </a:p>
      </xdr:txBody>
    </xdr:sp>
    <xdr:clientData/>
  </xdr:twoCellAnchor>
  <xdr:twoCellAnchor>
    <xdr:from>
      <xdr:col>1</xdr:col>
      <xdr:colOff>0</xdr:colOff>
      <xdr:row>32</xdr:row>
      <xdr:rowOff>24607</xdr:rowOff>
    </xdr:from>
    <xdr:to>
      <xdr:col>5</xdr:col>
      <xdr:colOff>239185</xdr:colOff>
      <xdr:row>34</xdr:row>
      <xdr:rowOff>102660</xdr:rowOff>
    </xdr:to>
    <xdr:sp macro="" textlink="">
      <xdr:nvSpPr>
        <xdr:cNvPr id="7" name="Texto 62"/>
        <xdr:cNvSpPr txBox="1">
          <a:spLocks noChangeArrowheads="1"/>
        </xdr:cNvSpPr>
      </xdr:nvSpPr>
      <xdr:spPr bwMode="auto">
        <a:xfrm>
          <a:off x="390525" y="12054682"/>
          <a:ext cx="264901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228867</xdr:colOff>
      <xdr:row>39</xdr:row>
      <xdr:rowOff>45510</xdr:rowOff>
    </xdr:from>
    <xdr:to>
      <xdr:col>8</xdr:col>
      <xdr:colOff>132557</xdr:colOff>
      <xdr:row>42</xdr:row>
      <xdr:rowOff>35985</xdr:rowOff>
    </xdr:to>
    <xdr:sp macro="" textlink="">
      <xdr:nvSpPr>
        <xdr:cNvPr id="8" name="Texto 63"/>
        <xdr:cNvSpPr txBox="1">
          <a:spLocks noChangeArrowheads="1"/>
        </xdr:cNvSpPr>
      </xdr:nvSpPr>
      <xdr:spPr bwMode="auto">
        <a:xfrm>
          <a:off x="2314842" y="13409085"/>
          <a:ext cx="2694515"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168660</xdr:colOff>
      <xdr:row>32</xdr:row>
      <xdr:rowOff>66675</xdr:rowOff>
    </xdr:from>
    <xdr:to>
      <xdr:col>18</xdr:col>
      <xdr:colOff>319470</xdr:colOff>
      <xdr:row>34</xdr:row>
      <xdr:rowOff>112185</xdr:rowOff>
    </xdr:to>
    <xdr:sp macro="" textlink="">
      <xdr:nvSpPr>
        <xdr:cNvPr id="9" name="Texto 39"/>
        <xdr:cNvSpPr txBox="1">
          <a:spLocks noChangeArrowheads="1"/>
        </xdr:cNvSpPr>
      </xdr:nvSpPr>
      <xdr:spPr bwMode="auto">
        <a:xfrm>
          <a:off x="8455410" y="12096750"/>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464608</xdr:colOff>
      <xdr:row>32</xdr:row>
      <xdr:rowOff>45511</xdr:rowOff>
    </xdr:from>
    <xdr:to>
      <xdr:col>12</xdr:col>
      <xdr:colOff>115359</xdr:colOff>
      <xdr:row>34</xdr:row>
      <xdr:rowOff>93135</xdr:rowOff>
    </xdr:to>
    <xdr:sp macro="" textlink="">
      <xdr:nvSpPr>
        <xdr:cNvPr id="10" name="Texto 39"/>
        <xdr:cNvSpPr txBox="1">
          <a:spLocks noChangeArrowheads="1"/>
        </xdr:cNvSpPr>
      </xdr:nvSpPr>
      <xdr:spPr bwMode="auto">
        <a:xfrm>
          <a:off x="4007908" y="12075586"/>
          <a:ext cx="3470276"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382060</xdr:colOff>
      <xdr:row>39</xdr:row>
      <xdr:rowOff>9525</xdr:rowOff>
    </xdr:from>
    <xdr:to>
      <xdr:col>14</xdr:col>
      <xdr:colOff>258235</xdr:colOff>
      <xdr:row>42</xdr:row>
      <xdr:rowOff>142875</xdr:rowOff>
    </xdr:to>
    <xdr:sp macro="" textlink="" fLocksText="0">
      <xdr:nvSpPr>
        <xdr:cNvPr id="11" name="Text Box 14"/>
        <xdr:cNvSpPr txBox="1">
          <a:spLocks noChangeArrowheads="1"/>
        </xdr:cNvSpPr>
      </xdr:nvSpPr>
      <xdr:spPr bwMode="auto">
        <a:xfrm>
          <a:off x="6697135" y="13373100"/>
          <a:ext cx="1847850" cy="7048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224190</xdr:colOff>
      <xdr:row>55</xdr:row>
      <xdr:rowOff>20495</xdr:rowOff>
    </xdr:from>
    <xdr:to>
      <xdr:col>18</xdr:col>
      <xdr:colOff>399722</xdr:colOff>
      <xdr:row>55</xdr:row>
      <xdr:rowOff>173087</xdr:rowOff>
    </xdr:to>
    <xdr:sp macro="" textlink="">
      <xdr:nvSpPr>
        <xdr:cNvPr id="12" name="Texto 12"/>
        <xdr:cNvSpPr txBox="1">
          <a:spLocks noChangeArrowheads="1"/>
        </xdr:cNvSpPr>
      </xdr:nvSpPr>
      <xdr:spPr bwMode="auto">
        <a:xfrm>
          <a:off x="10092090" y="1544495"/>
          <a:ext cx="63273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HOJA_____DE_____</a:t>
          </a:r>
        </a:p>
      </xdr:txBody>
    </xdr:sp>
    <xdr:clientData/>
  </xdr:twoCellAnchor>
  <xdr:twoCellAnchor>
    <xdr:from>
      <xdr:col>16</xdr:col>
      <xdr:colOff>353785</xdr:colOff>
      <xdr:row>53</xdr:row>
      <xdr:rowOff>122465</xdr:rowOff>
    </xdr:from>
    <xdr:to>
      <xdr:col>17</xdr:col>
      <xdr:colOff>296225</xdr:colOff>
      <xdr:row>54</xdr:row>
      <xdr:rowOff>72199</xdr:rowOff>
    </xdr:to>
    <xdr:sp macro="" textlink="">
      <xdr:nvSpPr>
        <xdr:cNvPr id="13" name="Texto 29"/>
        <xdr:cNvSpPr txBox="1">
          <a:spLocks noChangeArrowheads="1"/>
        </xdr:cNvSpPr>
      </xdr:nvSpPr>
      <xdr:spPr bwMode="auto">
        <a:xfrm>
          <a:off x="9793060" y="1265465"/>
          <a:ext cx="371065" cy="140234"/>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a:t>
          </a:r>
        </a:p>
      </xdr:txBody>
    </xdr:sp>
    <xdr:clientData/>
  </xdr:twoCellAnchor>
  <xdr:twoCellAnchor>
    <xdr:from>
      <xdr:col>2</xdr:col>
      <xdr:colOff>180975</xdr:colOff>
      <xdr:row>47</xdr:row>
      <xdr:rowOff>38100</xdr:rowOff>
    </xdr:from>
    <xdr:to>
      <xdr:col>17</xdr:col>
      <xdr:colOff>323849</xdr:colOff>
      <xdr:row>51</xdr:row>
      <xdr:rowOff>152400</xdr:rowOff>
    </xdr:to>
    <xdr:sp macro="" textlink="">
      <xdr:nvSpPr>
        <xdr:cNvPr id="14" name="Texto 27"/>
        <xdr:cNvSpPr txBox="1">
          <a:spLocks noChangeArrowheads="1"/>
        </xdr:cNvSpPr>
      </xdr:nvSpPr>
      <xdr:spPr bwMode="auto">
        <a:xfrm>
          <a:off x="895350" y="38100"/>
          <a:ext cx="9296399" cy="87630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strike="noStrike">
              <a:solidFill>
                <a:srgbClr val="000000"/>
              </a:solidFill>
              <a:latin typeface="+mn-lt"/>
              <a:cs typeface="Times New Roman"/>
            </a:rPr>
            <a:t>H. AYUNTAMIENTO CONSTITUCIONAL </a:t>
          </a:r>
          <a:r>
            <a:rPr lang="es-MX" sz="1800" b="1" i="0" u="none" strike="noStrike">
              <a:solidFill>
                <a:srgbClr val="000000"/>
              </a:solidFill>
              <a:latin typeface="+mn-lt"/>
              <a:cs typeface="Times New Roman"/>
            </a:rPr>
            <a:t>DE</a:t>
          </a:r>
          <a:r>
            <a:rPr lang="es-MX" sz="1800" b="1" i="0" u="none" strike="noStrike" baseline="0">
              <a:solidFill>
                <a:srgbClr val="000000"/>
              </a:solidFill>
              <a:latin typeface="+mn-lt"/>
              <a:ea typeface="+mn-ea"/>
              <a:cs typeface="+mn-cs"/>
            </a:rPr>
            <a:t> VILLA DE COS</a:t>
          </a:r>
          <a:r>
            <a:rPr lang="es-MX" sz="1800" b="1" i="0" u="none" strike="noStrike">
              <a:solidFill>
                <a:srgbClr val="000000"/>
              </a:solidFill>
              <a:latin typeface="+mn-lt"/>
              <a:cs typeface="Times New Roman"/>
            </a:rPr>
            <a:t>, ZAC</a:t>
          </a:r>
          <a:r>
            <a:rPr lang="es-MX" sz="1800" b="1" i="0" strike="noStrike">
              <a:solidFill>
                <a:srgbClr val="000000"/>
              </a:solidFill>
              <a:latin typeface="+mn-lt"/>
              <a:cs typeface="Times New Roman"/>
            </a:rPr>
            <a:t>.</a:t>
          </a:r>
          <a:endParaRPr lang="es-MX" sz="2200" b="1" i="0" strike="noStrike">
            <a:solidFill>
              <a:srgbClr val="000000"/>
            </a:solidFill>
            <a:latin typeface="+mn-lt"/>
            <a:cs typeface="Times New Roman"/>
          </a:endParaRPr>
        </a:p>
        <a:p>
          <a:pPr algn="ctr" rtl="0">
            <a:defRPr sz="1000"/>
          </a:pPr>
          <a:r>
            <a:rPr lang="es-MX" sz="1400" b="1" i="0" u="none" strike="noStrike">
              <a:solidFill>
                <a:srgbClr val="000000"/>
              </a:solidFill>
              <a:latin typeface="+mn-lt"/>
              <a:cs typeface="Times New Roman"/>
            </a:rPr>
            <a:t>INFORMES DE AVANCES FÍSICO FINANCIERO MENSUAL EJERCICIO FISCAL</a:t>
          </a:r>
          <a:r>
            <a:rPr lang="es-MX" sz="14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100" b="1" i="0" strike="noStrike">
              <a:solidFill>
                <a:srgbClr val="000000"/>
              </a:solidFill>
              <a:latin typeface="+mn-lt"/>
              <a:cs typeface="Times New Roman"/>
            </a:rPr>
            <a:t>MANTENIMIENTO/OBRAS POR ADMINISTRACIÓN/OBRAS</a:t>
          </a:r>
          <a:r>
            <a:rPr lang="es-MX" sz="1100" b="1" i="0" strike="noStrike" baseline="0">
              <a:solidFill>
                <a:srgbClr val="000000"/>
              </a:solidFill>
              <a:latin typeface="+mn-lt"/>
              <a:cs typeface="Times New Roman"/>
            </a:rPr>
            <a:t> POR CONTRATO/ACCIONES</a:t>
          </a:r>
          <a:endParaRPr lang="es-MX" sz="1100" b="1" i="0" strike="noStrike">
            <a:solidFill>
              <a:srgbClr val="000000"/>
            </a:solidFill>
            <a:latin typeface="+mn-lt"/>
            <a:cs typeface="Times New Roman"/>
          </a:endParaRPr>
        </a:p>
      </xdr:txBody>
    </xdr:sp>
    <xdr:clientData/>
  </xdr:twoCellAnchor>
  <xdr:twoCellAnchor>
    <xdr:from>
      <xdr:col>17</xdr:col>
      <xdr:colOff>224190</xdr:colOff>
      <xdr:row>55</xdr:row>
      <xdr:rowOff>20495</xdr:rowOff>
    </xdr:from>
    <xdr:to>
      <xdr:col>18</xdr:col>
      <xdr:colOff>399722</xdr:colOff>
      <xdr:row>55</xdr:row>
      <xdr:rowOff>173087</xdr:rowOff>
    </xdr:to>
    <xdr:sp macro="" textlink="">
      <xdr:nvSpPr>
        <xdr:cNvPr id="15" name="Texto 12"/>
        <xdr:cNvSpPr txBox="1">
          <a:spLocks noChangeArrowheads="1"/>
        </xdr:cNvSpPr>
      </xdr:nvSpPr>
      <xdr:spPr bwMode="auto">
        <a:xfrm>
          <a:off x="10092090" y="1544495"/>
          <a:ext cx="63273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 DE 2</a:t>
          </a:r>
          <a:endParaRPr lang="es-MX" sz="700" b="0" i="0" strike="noStrike">
            <a:solidFill>
              <a:srgbClr val="000000"/>
            </a:solidFill>
            <a:latin typeface="+mn-lt"/>
            <a:cs typeface="Times New Roman"/>
          </a:endParaRPr>
        </a:p>
      </xdr:txBody>
    </xdr:sp>
    <xdr:clientData/>
  </xdr:twoCellAnchor>
  <xdr:twoCellAnchor>
    <xdr:from>
      <xdr:col>16</xdr:col>
      <xdr:colOff>247650</xdr:colOff>
      <xdr:row>53</xdr:row>
      <xdr:rowOff>151039</xdr:rowOff>
    </xdr:from>
    <xdr:to>
      <xdr:col>18</xdr:col>
      <xdr:colOff>304799</xdr:colOff>
      <xdr:row>54</xdr:row>
      <xdr:rowOff>142874</xdr:rowOff>
    </xdr:to>
    <xdr:sp macro="" textlink="">
      <xdr:nvSpPr>
        <xdr:cNvPr id="16" name="Texto 29"/>
        <xdr:cNvSpPr txBox="1">
          <a:spLocks noChangeArrowheads="1"/>
        </xdr:cNvSpPr>
      </xdr:nvSpPr>
      <xdr:spPr bwMode="auto">
        <a:xfrm>
          <a:off x="9686925" y="1294039"/>
          <a:ext cx="942974" cy="1823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05/03/2016</a:t>
          </a:r>
        </a:p>
      </xdr:txBody>
    </xdr:sp>
    <xdr:clientData/>
  </xdr:twoCellAnchor>
  <xdr:twoCellAnchor>
    <xdr:from>
      <xdr:col>1</xdr:col>
      <xdr:colOff>0</xdr:colOff>
      <xdr:row>82</xdr:row>
      <xdr:rowOff>24607</xdr:rowOff>
    </xdr:from>
    <xdr:to>
      <xdr:col>5</xdr:col>
      <xdr:colOff>239185</xdr:colOff>
      <xdr:row>84</xdr:row>
      <xdr:rowOff>102660</xdr:rowOff>
    </xdr:to>
    <xdr:sp macro="" textlink="">
      <xdr:nvSpPr>
        <xdr:cNvPr id="17" name="Texto 62"/>
        <xdr:cNvSpPr txBox="1">
          <a:spLocks noChangeArrowheads="1"/>
        </xdr:cNvSpPr>
      </xdr:nvSpPr>
      <xdr:spPr bwMode="auto">
        <a:xfrm>
          <a:off x="228600" y="12464257"/>
          <a:ext cx="291571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228867</xdr:colOff>
      <xdr:row>88</xdr:row>
      <xdr:rowOff>45510</xdr:rowOff>
    </xdr:from>
    <xdr:to>
      <xdr:col>8</xdr:col>
      <xdr:colOff>132557</xdr:colOff>
      <xdr:row>91</xdr:row>
      <xdr:rowOff>35985</xdr:rowOff>
    </xdr:to>
    <xdr:sp macro="" textlink="">
      <xdr:nvSpPr>
        <xdr:cNvPr id="18" name="Texto 63"/>
        <xdr:cNvSpPr txBox="1">
          <a:spLocks noChangeArrowheads="1"/>
        </xdr:cNvSpPr>
      </xdr:nvSpPr>
      <xdr:spPr bwMode="auto">
        <a:xfrm>
          <a:off x="2419617" y="13628160"/>
          <a:ext cx="274214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168660</xdr:colOff>
      <xdr:row>82</xdr:row>
      <xdr:rowOff>66675</xdr:rowOff>
    </xdr:from>
    <xdr:to>
      <xdr:col>18</xdr:col>
      <xdr:colOff>319470</xdr:colOff>
      <xdr:row>84</xdr:row>
      <xdr:rowOff>112185</xdr:rowOff>
    </xdr:to>
    <xdr:sp macro="" textlink="">
      <xdr:nvSpPr>
        <xdr:cNvPr id="19" name="Texto 39"/>
        <xdr:cNvSpPr txBox="1">
          <a:spLocks noChangeArrowheads="1"/>
        </xdr:cNvSpPr>
      </xdr:nvSpPr>
      <xdr:spPr bwMode="auto">
        <a:xfrm>
          <a:off x="8607810" y="1250632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464608</xdr:colOff>
      <xdr:row>82</xdr:row>
      <xdr:rowOff>45511</xdr:rowOff>
    </xdr:from>
    <xdr:to>
      <xdr:col>12</xdr:col>
      <xdr:colOff>115359</xdr:colOff>
      <xdr:row>84</xdr:row>
      <xdr:rowOff>93135</xdr:rowOff>
    </xdr:to>
    <xdr:sp macro="" textlink="">
      <xdr:nvSpPr>
        <xdr:cNvPr id="20" name="Texto 39"/>
        <xdr:cNvSpPr txBox="1">
          <a:spLocks noChangeArrowheads="1"/>
        </xdr:cNvSpPr>
      </xdr:nvSpPr>
      <xdr:spPr bwMode="auto">
        <a:xfrm>
          <a:off x="4112683" y="12485161"/>
          <a:ext cx="3517901"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382060</xdr:colOff>
      <xdr:row>88</xdr:row>
      <xdr:rowOff>9525</xdr:rowOff>
    </xdr:from>
    <xdr:to>
      <xdr:col>14</xdr:col>
      <xdr:colOff>258235</xdr:colOff>
      <xdr:row>91</xdr:row>
      <xdr:rowOff>142875</xdr:rowOff>
    </xdr:to>
    <xdr:sp macro="" textlink="" fLocksText="0">
      <xdr:nvSpPr>
        <xdr:cNvPr id="21" name="Text Box 14"/>
        <xdr:cNvSpPr txBox="1">
          <a:spLocks noChangeArrowheads="1"/>
        </xdr:cNvSpPr>
      </xdr:nvSpPr>
      <xdr:spPr bwMode="auto">
        <a:xfrm>
          <a:off x="6849535" y="13592175"/>
          <a:ext cx="1847850" cy="7048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17</xdr:col>
      <xdr:colOff>224190</xdr:colOff>
      <xdr:row>105</xdr:row>
      <xdr:rowOff>20495</xdr:rowOff>
    </xdr:from>
    <xdr:to>
      <xdr:col>18</xdr:col>
      <xdr:colOff>399722</xdr:colOff>
      <xdr:row>105</xdr:row>
      <xdr:rowOff>173087</xdr:rowOff>
    </xdr:to>
    <xdr:sp macro="" textlink="">
      <xdr:nvSpPr>
        <xdr:cNvPr id="22" name="Texto 12"/>
        <xdr:cNvSpPr txBox="1">
          <a:spLocks noChangeArrowheads="1"/>
        </xdr:cNvSpPr>
      </xdr:nvSpPr>
      <xdr:spPr bwMode="auto">
        <a:xfrm>
          <a:off x="10092090" y="1544495"/>
          <a:ext cx="63273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HOJA_____DE_____</a:t>
          </a:r>
        </a:p>
      </xdr:txBody>
    </xdr:sp>
    <xdr:clientData/>
  </xdr:twoCellAnchor>
  <xdr:twoCellAnchor>
    <xdr:from>
      <xdr:col>16</xdr:col>
      <xdr:colOff>353785</xdr:colOff>
      <xdr:row>103</xdr:row>
      <xdr:rowOff>122465</xdr:rowOff>
    </xdr:from>
    <xdr:to>
      <xdr:col>17</xdr:col>
      <xdr:colOff>296225</xdr:colOff>
      <xdr:row>104</xdr:row>
      <xdr:rowOff>72199</xdr:rowOff>
    </xdr:to>
    <xdr:sp macro="" textlink="">
      <xdr:nvSpPr>
        <xdr:cNvPr id="23" name="Texto 29"/>
        <xdr:cNvSpPr txBox="1">
          <a:spLocks noChangeArrowheads="1"/>
        </xdr:cNvSpPr>
      </xdr:nvSpPr>
      <xdr:spPr bwMode="auto">
        <a:xfrm>
          <a:off x="9793060" y="1265465"/>
          <a:ext cx="371065" cy="140234"/>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a:t>
          </a:r>
        </a:p>
      </xdr:txBody>
    </xdr:sp>
    <xdr:clientData/>
  </xdr:twoCellAnchor>
  <xdr:twoCellAnchor>
    <xdr:from>
      <xdr:col>1</xdr:col>
      <xdr:colOff>314325</xdr:colOff>
      <xdr:row>97</xdr:row>
      <xdr:rowOff>38100</xdr:rowOff>
    </xdr:from>
    <xdr:to>
      <xdr:col>17</xdr:col>
      <xdr:colOff>581025</xdr:colOff>
      <xdr:row>101</xdr:row>
      <xdr:rowOff>152400</xdr:rowOff>
    </xdr:to>
    <xdr:sp macro="" textlink="">
      <xdr:nvSpPr>
        <xdr:cNvPr id="24" name="Texto 27"/>
        <xdr:cNvSpPr txBox="1">
          <a:spLocks noChangeArrowheads="1"/>
        </xdr:cNvSpPr>
      </xdr:nvSpPr>
      <xdr:spPr bwMode="auto">
        <a:xfrm>
          <a:off x="600075" y="31451550"/>
          <a:ext cx="12458700" cy="876300"/>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strike="noStrike">
              <a:solidFill>
                <a:srgbClr val="000000"/>
              </a:solidFill>
              <a:latin typeface="+mn-lt"/>
              <a:cs typeface="Times New Roman"/>
            </a:rPr>
            <a:t>H. AYUNTAMIENTO CONSTITUCIONAL </a:t>
          </a:r>
          <a:r>
            <a:rPr lang="es-MX" sz="1800" b="1" i="0" u="none" strike="noStrike">
              <a:solidFill>
                <a:srgbClr val="000000"/>
              </a:solidFill>
              <a:latin typeface="+mn-lt"/>
              <a:cs typeface="Times New Roman"/>
            </a:rPr>
            <a:t>DE</a:t>
          </a:r>
          <a:r>
            <a:rPr lang="es-MX" sz="1800" b="1" i="0" u="none" strike="noStrike" baseline="0">
              <a:solidFill>
                <a:srgbClr val="000000"/>
              </a:solidFill>
              <a:latin typeface="+mn-lt"/>
              <a:ea typeface="+mn-ea"/>
              <a:cs typeface="+mn-cs"/>
            </a:rPr>
            <a:t> VILLA DE COS</a:t>
          </a:r>
          <a:r>
            <a:rPr lang="es-MX" sz="1800" b="1" i="0" u="none" strike="noStrike">
              <a:solidFill>
                <a:srgbClr val="000000"/>
              </a:solidFill>
              <a:latin typeface="+mn-lt"/>
              <a:cs typeface="Times New Roman"/>
            </a:rPr>
            <a:t>, ZAC</a:t>
          </a:r>
          <a:r>
            <a:rPr lang="es-MX" sz="1800" b="1" i="0" strike="noStrike">
              <a:solidFill>
                <a:srgbClr val="000000"/>
              </a:solidFill>
              <a:latin typeface="+mn-lt"/>
              <a:cs typeface="Times New Roman"/>
            </a:rPr>
            <a:t>.</a:t>
          </a:r>
          <a:endParaRPr lang="es-MX" sz="2200" b="1" i="0" strike="noStrike">
            <a:solidFill>
              <a:srgbClr val="000000"/>
            </a:solidFill>
            <a:latin typeface="+mn-lt"/>
            <a:cs typeface="Times New Roman"/>
          </a:endParaRPr>
        </a:p>
        <a:p>
          <a:pPr algn="ctr" rtl="0">
            <a:defRPr sz="1000"/>
          </a:pPr>
          <a:r>
            <a:rPr lang="es-MX" sz="1400" b="1" i="0" u="none" strike="noStrike">
              <a:solidFill>
                <a:srgbClr val="000000"/>
              </a:solidFill>
              <a:latin typeface="+mn-lt"/>
              <a:cs typeface="Times New Roman"/>
            </a:rPr>
            <a:t>INFORMES DE AVANCES FÍSICO FINANCIERO MENSUAL EJERCICIO FISCAL</a:t>
          </a:r>
          <a:r>
            <a:rPr lang="es-MX" sz="1400" b="1" i="0" u="none" strike="noStrike" baseline="0">
              <a:solidFill>
                <a:srgbClr val="000000"/>
              </a:solidFill>
              <a:latin typeface="+mn-lt"/>
              <a:cs typeface="Times New Roman"/>
            </a:rPr>
            <a:t> 2016</a:t>
          </a:r>
          <a:r>
            <a:rPr lang="es-MX" sz="1400" b="1" i="0" u="sng" strike="noStrike">
              <a:solidFill>
                <a:srgbClr val="000000"/>
              </a:solidFill>
              <a:latin typeface="+mn-lt"/>
              <a:cs typeface="Times New Roman"/>
            </a:rPr>
            <a:t>   </a:t>
          </a:r>
          <a:r>
            <a:rPr lang="es-MX" sz="2200" b="1" i="0" u="sng" strike="noStrike">
              <a:solidFill>
                <a:srgbClr val="000000"/>
              </a:solidFill>
              <a:latin typeface="+mn-lt"/>
              <a:cs typeface="Times New Roman"/>
            </a:rPr>
            <a:t>                               </a:t>
          </a:r>
          <a:endParaRPr lang="es-MX" sz="1600" b="1" i="0" strike="noStrike">
            <a:solidFill>
              <a:srgbClr val="000000"/>
            </a:solidFill>
            <a:latin typeface="+mn-lt"/>
            <a:cs typeface="Times New Roman"/>
          </a:endParaRPr>
        </a:p>
        <a:p>
          <a:pPr algn="ctr" rtl="0">
            <a:defRPr sz="1000"/>
          </a:pPr>
          <a:r>
            <a:rPr lang="es-MX" sz="1100" b="1" i="0" strike="noStrike">
              <a:solidFill>
                <a:srgbClr val="000000"/>
              </a:solidFill>
              <a:latin typeface="+mn-lt"/>
              <a:cs typeface="Times New Roman"/>
            </a:rPr>
            <a:t>MANTENIMIENTO/OBRAS POR ADMINISTRACIÓN/OBRAS</a:t>
          </a:r>
          <a:r>
            <a:rPr lang="es-MX" sz="1100" b="1" i="0" strike="noStrike" baseline="0">
              <a:solidFill>
                <a:srgbClr val="000000"/>
              </a:solidFill>
              <a:latin typeface="+mn-lt"/>
              <a:cs typeface="Times New Roman"/>
            </a:rPr>
            <a:t> POR CONTRATO/ACCIONES</a:t>
          </a:r>
          <a:endParaRPr lang="es-MX" sz="1100" b="1" i="0" strike="noStrike">
            <a:solidFill>
              <a:srgbClr val="000000"/>
            </a:solidFill>
            <a:latin typeface="+mn-lt"/>
            <a:cs typeface="Times New Roman"/>
          </a:endParaRPr>
        </a:p>
      </xdr:txBody>
    </xdr:sp>
    <xdr:clientData/>
  </xdr:twoCellAnchor>
  <xdr:twoCellAnchor>
    <xdr:from>
      <xdr:col>17</xdr:col>
      <xdr:colOff>224190</xdr:colOff>
      <xdr:row>105</xdr:row>
      <xdr:rowOff>20495</xdr:rowOff>
    </xdr:from>
    <xdr:to>
      <xdr:col>18</xdr:col>
      <xdr:colOff>399722</xdr:colOff>
      <xdr:row>105</xdr:row>
      <xdr:rowOff>173087</xdr:rowOff>
    </xdr:to>
    <xdr:sp macro="" textlink="">
      <xdr:nvSpPr>
        <xdr:cNvPr id="25" name="Texto 12"/>
        <xdr:cNvSpPr txBox="1">
          <a:spLocks noChangeArrowheads="1"/>
        </xdr:cNvSpPr>
      </xdr:nvSpPr>
      <xdr:spPr bwMode="auto">
        <a:xfrm>
          <a:off x="10092090" y="1544495"/>
          <a:ext cx="632732" cy="152592"/>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HOJA</a:t>
          </a:r>
          <a:r>
            <a:rPr lang="es-MX" sz="700" b="0" i="0" strike="noStrike" baseline="0">
              <a:solidFill>
                <a:srgbClr val="000000"/>
              </a:solidFill>
              <a:latin typeface="+mn-lt"/>
              <a:cs typeface="Times New Roman"/>
            </a:rPr>
            <a:t> 1 DE 2</a:t>
          </a:r>
          <a:endParaRPr lang="es-MX" sz="700" b="0" i="0" strike="noStrike">
            <a:solidFill>
              <a:srgbClr val="000000"/>
            </a:solidFill>
            <a:latin typeface="+mn-lt"/>
            <a:cs typeface="Times New Roman"/>
          </a:endParaRPr>
        </a:p>
      </xdr:txBody>
    </xdr:sp>
    <xdr:clientData/>
  </xdr:twoCellAnchor>
  <xdr:twoCellAnchor>
    <xdr:from>
      <xdr:col>16</xdr:col>
      <xdr:colOff>247650</xdr:colOff>
      <xdr:row>103</xdr:row>
      <xdr:rowOff>151039</xdr:rowOff>
    </xdr:from>
    <xdr:to>
      <xdr:col>18</xdr:col>
      <xdr:colOff>304799</xdr:colOff>
      <xdr:row>104</xdr:row>
      <xdr:rowOff>142874</xdr:rowOff>
    </xdr:to>
    <xdr:sp macro="" textlink="">
      <xdr:nvSpPr>
        <xdr:cNvPr id="26" name="Texto 29"/>
        <xdr:cNvSpPr txBox="1">
          <a:spLocks noChangeArrowheads="1"/>
        </xdr:cNvSpPr>
      </xdr:nvSpPr>
      <xdr:spPr bwMode="auto">
        <a:xfrm>
          <a:off x="9686925" y="1294039"/>
          <a:ext cx="942974" cy="18233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05/04/2016</a:t>
          </a:r>
        </a:p>
      </xdr:txBody>
    </xdr:sp>
    <xdr:clientData/>
  </xdr:twoCellAnchor>
  <xdr:twoCellAnchor>
    <xdr:from>
      <xdr:col>1</xdr:col>
      <xdr:colOff>0</xdr:colOff>
      <xdr:row>132</xdr:row>
      <xdr:rowOff>24607</xdr:rowOff>
    </xdr:from>
    <xdr:to>
      <xdr:col>5</xdr:col>
      <xdr:colOff>239185</xdr:colOff>
      <xdr:row>134</xdr:row>
      <xdr:rowOff>102660</xdr:rowOff>
    </xdr:to>
    <xdr:sp macro="" textlink="">
      <xdr:nvSpPr>
        <xdr:cNvPr id="27" name="Texto 62"/>
        <xdr:cNvSpPr txBox="1">
          <a:spLocks noChangeArrowheads="1"/>
        </xdr:cNvSpPr>
      </xdr:nvSpPr>
      <xdr:spPr bwMode="auto">
        <a:xfrm>
          <a:off x="228600" y="12464257"/>
          <a:ext cx="2915710" cy="4590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L.E. FRANCISCO ANTONIO SIFUENTES NAVA</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4</xdr:col>
      <xdr:colOff>228867</xdr:colOff>
      <xdr:row>138</xdr:row>
      <xdr:rowOff>45510</xdr:rowOff>
    </xdr:from>
    <xdr:to>
      <xdr:col>8</xdr:col>
      <xdr:colOff>132557</xdr:colOff>
      <xdr:row>141</xdr:row>
      <xdr:rowOff>35985</xdr:rowOff>
    </xdr:to>
    <xdr:sp macro="" textlink="">
      <xdr:nvSpPr>
        <xdr:cNvPr id="28" name="Texto 63"/>
        <xdr:cNvSpPr txBox="1">
          <a:spLocks noChangeArrowheads="1"/>
        </xdr:cNvSpPr>
      </xdr:nvSpPr>
      <xdr:spPr bwMode="auto">
        <a:xfrm>
          <a:off x="2419617" y="13628160"/>
          <a:ext cx="2742140" cy="561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 DIRECTOR DE DESARROLLO ECÓNOMICO Y SOCIAL </a:t>
          </a:r>
        </a:p>
      </xdr:txBody>
    </xdr:sp>
    <xdr:clientData/>
  </xdr:twoCellAnchor>
  <xdr:twoCellAnchor>
    <xdr:from>
      <xdr:col>14</xdr:col>
      <xdr:colOff>168660</xdr:colOff>
      <xdr:row>132</xdr:row>
      <xdr:rowOff>66675</xdr:rowOff>
    </xdr:from>
    <xdr:to>
      <xdr:col>18</xdr:col>
      <xdr:colOff>319470</xdr:colOff>
      <xdr:row>134</xdr:row>
      <xdr:rowOff>112185</xdr:rowOff>
    </xdr:to>
    <xdr:sp macro="" textlink="">
      <xdr:nvSpPr>
        <xdr:cNvPr id="29" name="Texto 39"/>
        <xdr:cNvSpPr txBox="1">
          <a:spLocks noChangeArrowheads="1"/>
        </xdr:cNvSpPr>
      </xdr:nvSpPr>
      <xdr:spPr bwMode="auto">
        <a:xfrm>
          <a:off x="8607810" y="12506325"/>
          <a:ext cx="2036760" cy="426510"/>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 FRANCISCO JAVIER SILVA CHAIREZ</a:t>
          </a: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464608</xdr:colOff>
      <xdr:row>132</xdr:row>
      <xdr:rowOff>45511</xdr:rowOff>
    </xdr:from>
    <xdr:to>
      <xdr:col>12</xdr:col>
      <xdr:colOff>115359</xdr:colOff>
      <xdr:row>134</xdr:row>
      <xdr:rowOff>93135</xdr:rowOff>
    </xdr:to>
    <xdr:sp macro="" textlink="">
      <xdr:nvSpPr>
        <xdr:cNvPr id="30" name="Texto 39"/>
        <xdr:cNvSpPr txBox="1">
          <a:spLocks noChangeArrowheads="1"/>
        </xdr:cNvSpPr>
      </xdr:nvSpPr>
      <xdr:spPr bwMode="auto">
        <a:xfrm>
          <a:off x="4112683" y="12485161"/>
          <a:ext cx="3517901" cy="428624"/>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 ESQUIVEL</a:t>
          </a:r>
          <a:r>
            <a:rPr lang="es-MX" sz="800" b="1" i="0" strike="noStrike" baseline="0">
              <a:solidFill>
                <a:srgbClr val="000000"/>
              </a:solidFill>
              <a:latin typeface="+mn-lt"/>
              <a:cs typeface="Times New Roman"/>
            </a:rPr>
            <a:t>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a:t>
          </a:r>
        </a:p>
      </xdr:txBody>
    </xdr:sp>
    <xdr:clientData/>
  </xdr:twoCellAnchor>
  <xdr:twoCellAnchor>
    <xdr:from>
      <xdr:col>10</xdr:col>
      <xdr:colOff>382060</xdr:colOff>
      <xdr:row>138</xdr:row>
      <xdr:rowOff>9525</xdr:rowOff>
    </xdr:from>
    <xdr:to>
      <xdr:col>14</xdr:col>
      <xdr:colOff>258235</xdr:colOff>
      <xdr:row>141</xdr:row>
      <xdr:rowOff>142875</xdr:rowOff>
    </xdr:to>
    <xdr:sp macro="" textlink="" fLocksText="0">
      <xdr:nvSpPr>
        <xdr:cNvPr id="31" name="Text Box 14"/>
        <xdr:cNvSpPr txBox="1">
          <a:spLocks noChangeArrowheads="1"/>
        </xdr:cNvSpPr>
      </xdr:nvSpPr>
      <xdr:spPr bwMode="auto">
        <a:xfrm>
          <a:off x="6849535" y="13592175"/>
          <a:ext cx="1847850" cy="7048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352425</xdr:colOff>
      <xdr:row>39</xdr:row>
      <xdr:rowOff>76200</xdr:rowOff>
    </xdr:from>
    <xdr:to>
      <xdr:col>5</xdr:col>
      <xdr:colOff>66675</xdr:colOff>
      <xdr:row>42</xdr:row>
      <xdr:rowOff>95250</xdr:rowOff>
    </xdr:to>
    <xdr:sp macro="" textlink="">
      <xdr:nvSpPr>
        <xdr:cNvPr id="2" name="Texto 62"/>
        <xdr:cNvSpPr txBox="1">
          <a:spLocks noChangeArrowheads="1"/>
        </xdr:cNvSpPr>
      </xdr:nvSpPr>
      <xdr:spPr bwMode="auto">
        <a:xfrm>
          <a:off x="133350" y="23279100"/>
          <a:ext cx="3000375" cy="590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L.E. FRANCISCO ANTONIO SIFUENTES NAVA </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400051</xdr:colOff>
      <xdr:row>47</xdr:row>
      <xdr:rowOff>85725</xdr:rowOff>
    </xdr:from>
    <xdr:to>
      <xdr:col>6</xdr:col>
      <xdr:colOff>628650</xdr:colOff>
      <xdr:row>51</xdr:row>
      <xdr:rowOff>76200</xdr:rowOff>
    </xdr:to>
    <xdr:sp macro="" textlink="">
      <xdr:nvSpPr>
        <xdr:cNvPr id="3" name="Texto 63"/>
        <xdr:cNvSpPr txBox="1">
          <a:spLocks noChangeArrowheads="1"/>
        </xdr:cNvSpPr>
      </xdr:nvSpPr>
      <xdr:spPr bwMode="auto">
        <a:xfrm>
          <a:off x="1666876" y="24812625"/>
          <a:ext cx="2762249" cy="7524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p>
        <a:p>
          <a:pPr algn="ctr" rtl="0">
            <a:defRPr sz="1000"/>
          </a:pPr>
          <a:r>
            <a:rPr lang="es-MX" sz="800" b="1" i="0" strike="noStrike">
              <a:solidFill>
                <a:srgbClr val="000000"/>
              </a:solidFill>
              <a:latin typeface="+mn-lt"/>
              <a:cs typeface="Times New Roman"/>
            </a:rPr>
            <a:t> DIRECTORA DE DESARROLLO ECÓNOMICO  Y</a:t>
          </a:r>
          <a:r>
            <a:rPr lang="es-MX" sz="800" b="1" i="0" strike="noStrike" baseline="0">
              <a:solidFill>
                <a:srgbClr val="000000"/>
              </a:solidFill>
              <a:latin typeface="+mn-lt"/>
              <a:cs typeface="Times New Roman"/>
            </a:rPr>
            <a:t> SOCIAL </a:t>
          </a:r>
          <a:endParaRPr lang="es-MX" sz="800" b="1" i="0" strike="noStrike">
            <a:solidFill>
              <a:srgbClr val="000000"/>
            </a:solidFill>
            <a:latin typeface="+mn-lt"/>
            <a:cs typeface="Times New Roman"/>
          </a:endParaRPr>
        </a:p>
      </xdr:txBody>
    </xdr:sp>
    <xdr:clientData/>
  </xdr:twoCellAnchor>
  <xdr:twoCellAnchor>
    <xdr:from>
      <xdr:col>12</xdr:col>
      <xdr:colOff>148550</xdr:colOff>
      <xdr:row>39</xdr:row>
      <xdr:rowOff>38100</xdr:rowOff>
    </xdr:from>
    <xdr:to>
      <xdr:col>17</xdr:col>
      <xdr:colOff>337460</xdr:colOff>
      <xdr:row>42</xdr:row>
      <xdr:rowOff>104775</xdr:rowOff>
    </xdr:to>
    <xdr:sp macro="" textlink="">
      <xdr:nvSpPr>
        <xdr:cNvPr id="4" name="Texto 39"/>
        <xdr:cNvSpPr txBox="1">
          <a:spLocks noChangeArrowheads="1"/>
        </xdr:cNvSpPr>
      </xdr:nvSpPr>
      <xdr:spPr bwMode="auto">
        <a:xfrm>
          <a:off x="7882850" y="23241000"/>
          <a:ext cx="2455860" cy="6381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a:t>
          </a:r>
          <a:r>
            <a:rPr lang="es-MX" sz="800" b="1" i="0" strike="noStrike" baseline="0">
              <a:solidFill>
                <a:srgbClr val="000000"/>
              </a:solidFill>
              <a:latin typeface="+mn-lt"/>
              <a:cs typeface="Times New Roman"/>
            </a:rPr>
            <a:t> FRANCISCO JAVIER SILVA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120649</xdr:colOff>
      <xdr:row>39</xdr:row>
      <xdr:rowOff>95249</xdr:rowOff>
    </xdr:from>
    <xdr:to>
      <xdr:col>9</xdr:col>
      <xdr:colOff>733426</xdr:colOff>
      <xdr:row>42</xdr:row>
      <xdr:rowOff>66675</xdr:rowOff>
    </xdr:to>
    <xdr:sp macro="" textlink="">
      <xdr:nvSpPr>
        <xdr:cNvPr id="5" name="Texto 39"/>
        <xdr:cNvSpPr txBox="1">
          <a:spLocks noChangeArrowheads="1"/>
        </xdr:cNvSpPr>
      </xdr:nvSpPr>
      <xdr:spPr bwMode="auto">
        <a:xfrm>
          <a:off x="3949699" y="23298149"/>
          <a:ext cx="2736852" cy="54292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a:t>
          </a:r>
          <a:r>
            <a:rPr lang="es-MX" sz="800" b="1" i="0" strike="noStrike" baseline="0">
              <a:solidFill>
                <a:srgbClr val="000000"/>
              </a:solidFill>
              <a:latin typeface="+mn-lt"/>
              <a:cs typeface="Times New Roman"/>
            </a:rPr>
            <a:t> ESQUIVEL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      </a:t>
          </a:r>
        </a:p>
      </xdr:txBody>
    </xdr:sp>
    <xdr:clientData/>
  </xdr:twoCellAnchor>
  <xdr:twoCellAnchor>
    <xdr:from>
      <xdr:col>16</xdr:col>
      <xdr:colOff>314325</xdr:colOff>
      <xdr:row>7</xdr:row>
      <xdr:rowOff>190499</xdr:rowOff>
    </xdr:from>
    <xdr:to>
      <xdr:col>18</xdr:col>
      <xdr:colOff>161925</xdr:colOff>
      <xdr:row>8</xdr:row>
      <xdr:rowOff>142874</xdr:rowOff>
    </xdr:to>
    <xdr:sp macro="" textlink="">
      <xdr:nvSpPr>
        <xdr:cNvPr id="6" name="Texto 12"/>
        <xdr:cNvSpPr txBox="1">
          <a:spLocks noChangeArrowheads="1"/>
        </xdr:cNvSpPr>
      </xdr:nvSpPr>
      <xdr:spPr bwMode="auto">
        <a:xfrm>
          <a:off x="9877425" y="1523999"/>
          <a:ext cx="752475"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        HOJA</a:t>
          </a:r>
          <a:r>
            <a:rPr lang="es-MX" sz="700" b="0" i="0" strike="noStrike" baseline="0">
              <a:solidFill>
                <a:srgbClr val="000000"/>
              </a:solidFill>
              <a:latin typeface="+mn-lt"/>
              <a:cs typeface="Times New Roman"/>
            </a:rPr>
            <a:t> 1 </a:t>
          </a:r>
          <a:r>
            <a:rPr lang="es-MX" sz="700" b="0" i="0" strike="noStrike">
              <a:solidFill>
                <a:srgbClr val="000000"/>
              </a:solidFill>
              <a:latin typeface="+mn-lt"/>
              <a:cs typeface="Times New Roman"/>
            </a:rPr>
            <a:t>DE</a:t>
          </a:r>
          <a:r>
            <a:rPr lang="es-MX" sz="700" b="0" i="0" strike="noStrike" baseline="0">
              <a:solidFill>
                <a:srgbClr val="000000"/>
              </a:solidFill>
              <a:latin typeface="+mn-lt"/>
              <a:cs typeface="Times New Roman"/>
            </a:rPr>
            <a:t> 4</a:t>
          </a:r>
          <a:endParaRPr lang="es-MX" sz="700" b="0" i="0" strike="noStrike">
            <a:solidFill>
              <a:srgbClr val="000000"/>
            </a:solidFill>
            <a:latin typeface="+mn-lt"/>
            <a:cs typeface="Times New Roman"/>
          </a:endParaRPr>
        </a:p>
      </xdr:txBody>
    </xdr:sp>
    <xdr:clientData/>
  </xdr:twoCellAnchor>
  <xdr:twoCellAnchor>
    <xdr:from>
      <xdr:col>16</xdr:col>
      <xdr:colOff>1</xdr:colOff>
      <xdr:row>6</xdr:row>
      <xdr:rowOff>112940</xdr:rowOff>
    </xdr:from>
    <xdr:to>
      <xdr:col>18</xdr:col>
      <xdr:colOff>371475</xdr:colOff>
      <xdr:row>7</xdr:row>
      <xdr:rowOff>133350</xdr:rowOff>
    </xdr:to>
    <xdr:sp macro="" textlink="">
      <xdr:nvSpPr>
        <xdr:cNvPr id="7" name="Texto 29"/>
        <xdr:cNvSpPr txBox="1">
          <a:spLocks noChangeArrowheads="1"/>
        </xdr:cNvSpPr>
      </xdr:nvSpPr>
      <xdr:spPr bwMode="auto">
        <a:xfrm>
          <a:off x="9563101" y="1255940"/>
          <a:ext cx="1276349" cy="21091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05/02/2016</a:t>
          </a:r>
        </a:p>
      </xdr:txBody>
    </xdr:sp>
    <xdr:clientData/>
  </xdr:twoCellAnchor>
  <xdr:twoCellAnchor>
    <xdr:from>
      <xdr:col>9</xdr:col>
      <xdr:colOff>0</xdr:colOff>
      <xdr:row>47</xdr:row>
      <xdr:rowOff>123825</xdr:rowOff>
    </xdr:from>
    <xdr:to>
      <xdr:col>13</xdr:col>
      <xdr:colOff>95250</xdr:colOff>
      <xdr:row>51</xdr:row>
      <xdr:rowOff>152400</xdr:rowOff>
    </xdr:to>
    <xdr:sp macro="" textlink="" fLocksText="0">
      <xdr:nvSpPr>
        <xdr:cNvPr id="8" name="Text Box 14"/>
        <xdr:cNvSpPr txBox="1">
          <a:spLocks noChangeArrowheads="1"/>
        </xdr:cNvSpPr>
      </xdr:nvSpPr>
      <xdr:spPr bwMode="auto">
        <a:xfrm>
          <a:off x="5953125" y="24850725"/>
          <a:ext cx="2286000" cy="7905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95250</xdr:colOff>
      <xdr:row>0</xdr:row>
      <xdr:rowOff>66675</xdr:rowOff>
    </xdr:from>
    <xdr:to>
      <xdr:col>12</xdr:col>
      <xdr:colOff>285750</xdr:colOff>
      <xdr:row>4</xdr:row>
      <xdr:rowOff>57150</xdr:rowOff>
    </xdr:to>
    <xdr:sp macro="" textlink="">
      <xdr:nvSpPr>
        <xdr:cNvPr id="9" name="Texto 27"/>
        <xdr:cNvSpPr txBox="1">
          <a:spLocks noChangeArrowheads="1"/>
        </xdr:cNvSpPr>
      </xdr:nvSpPr>
      <xdr:spPr bwMode="auto">
        <a:xfrm>
          <a:off x="95250" y="66675"/>
          <a:ext cx="7924800" cy="7524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76201</xdr:colOff>
      <xdr:row>0</xdr:row>
      <xdr:rowOff>66675</xdr:rowOff>
    </xdr:from>
    <xdr:to>
      <xdr:col>18</xdr:col>
      <xdr:colOff>476250</xdr:colOff>
      <xdr:row>4</xdr:row>
      <xdr:rowOff>76200</xdr:rowOff>
    </xdr:to>
    <xdr:pic>
      <xdr:nvPicPr>
        <xdr:cNvPr id="10" name="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1" y="66675"/>
          <a:ext cx="3133724" cy="771525"/>
        </a:xfrm>
        <a:prstGeom prst="rect">
          <a:avLst/>
        </a:prstGeom>
        <a:noFill/>
      </xdr:spPr>
    </xdr:pic>
    <xdr:clientData/>
  </xdr:twoCellAnchor>
  <xdr:twoCellAnchor>
    <xdr:from>
      <xdr:col>0</xdr:col>
      <xdr:colOff>352425</xdr:colOff>
      <xdr:row>93</xdr:row>
      <xdr:rowOff>76200</xdr:rowOff>
    </xdr:from>
    <xdr:to>
      <xdr:col>5</xdr:col>
      <xdr:colOff>66675</xdr:colOff>
      <xdr:row>96</xdr:row>
      <xdr:rowOff>95250</xdr:rowOff>
    </xdr:to>
    <xdr:sp macro="" textlink="">
      <xdr:nvSpPr>
        <xdr:cNvPr id="11" name="Texto 62"/>
        <xdr:cNvSpPr txBox="1">
          <a:spLocks noChangeArrowheads="1"/>
        </xdr:cNvSpPr>
      </xdr:nvSpPr>
      <xdr:spPr bwMode="auto">
        <a:xfrm>
          <a:off x="133350" y="23307675"/>
          <a:ext cx="3000375" cy="590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L.E. FRANCISCO ANTONIO SIFUENTES NAVA </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400051</xdr:colOff>
      <xdr:row>101</xdr:row>
      <xdr:rowOff>85725</xdr:rowOff>
    </xdr:from>
    <xdr:to>
      <xdr:col>6</xdr:col>
      <xdr:colOff>628650</xdr:colOff>
      <xdr:row>105</xdr:row>
      <xdr:rowOff>76200</xdr:rowOff>
    </xdr:to>
    <xdr:sp macro="" textlink="">
      <xdr:nvSpPr>
        <xdr:cNvPr id="12" name="Texto 63"/>
        <xdr:cNvSpPr txBox="1">
          <a:spLocks noChangeArrowheads="1"/>
        </xdr:cNvSpPr>
      </xdr:nvSpPr>
      <xdr:spPr bwMode="auto">
        <a:xfrm>
          <a:off x="1666876" y="24841200"/>
          <a:ext cx="2762249" cy="7524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p>
        <a:p>
          <a:pPr algn="ctr" rtl="0">
            <a:defRPr sz="1000"/>
          </a:pPr>
          <a:r>
            <a:rPr lang="es-MX" sz="800" b="1" i="0" strike="noStrike">
              <a:solidFill>
                <a:srgbClr val="000000"/>
              </a:solidFill>
              <a:latin typeface="+mn-lt"/>
              <a:cs typeface="Times New Roman"/>
            </a:rPr>
            <a:t> DIRECTORA DE DESARROLLO ECÓNOMICO  Y</a:t>
          </a:r>
          <a:r>
            <a:rPr lang="es-MX" sz="800" b="1" i="0" strike="noStrike" baseline="0">
              <a:solidFill>
                <a:srgbClr val="000000"/>
              </a:solidFill>
              <a:latin typeface="+mn-lt"/>
              <a:cs typeface="Times New Roman"/>
            </a:rPr>
            <a:t> SOCIAL </a:t>
          </a:r>
          <a:endParaRPr lang="es-MX" sz="800" b="1" i="0" strike="noStrike">
            <a:solidFill>
              <a:srgbClr val="000000"/>
            </a:solidFill>
            <a:latin typeface="+mn-lt"/>
            <a:cs typeface="Times New Roman"/>
          </a:endParaRPr>
        </a:p>
      </xdr:txBody>
    </xdr:sp>
    <xdr:clientData/>
  </xdr:twoCellAnchor>
  <xdr:twoCellAnchor>
    <xdr:from>
      <xdr:col>12</xdr:col>
      <xdr:colOff>148550</xdr:colOff>
      <xdr:row>93</xdr:row>
      <xdr:rowOff>38100</xdr:rowOff>
    </xdr:from>
    <xdr:to>
      <xdr:col>17</xdr:col>
      <xdr:colOff>337460</xdr:colOff>
      <xdr:row>96</xdr:row>
      <xdr:rowOff>104775</xdr:rowOff>
    </xdr:to>
    <xdr:sp macro="" textlink="">
      <xdr:nvSpPr>
        <xdr:cNvPr id="13" name="Texto 39"/>
        <xdr:cNvSpPr txBox="1">
          <a:spLocks noChangeArrowheads="1"/>
        </xdr:cNvSpPr>
      </xdr:nvSpPr>
      <xdr:spPr bwMode="auto">
        <a:xfrm>
          <a:off x="7882850" y="23269575"/>
          <a:ext cx="2455860" cy="6381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a:t>
          </a:r>
          <a:r>
            <a:rPr lang="es-MX" sz="800" b="1" i="0" strike="noStrike" baseline="0">
              <a:solidFill>
                <a:srgbClr val="000000"/>
              </a:solidFill>
              <a:latin typeface="+mn-lt"/>
              <a:cs typeface="Times New Roman"/>
            </a:rPr>
            <a:t> FRANCISCO JAVIER SILVA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120649</xdr:colOff>
      <xdr:row>93</xdr:row>
      <xdr:rowOff>95249</xdr:rowOff>
    </xdr:from>
    <xdr:to>
      <xdr:col>9</xdr:col>
      <xdr:colOff>733426</xdr:colOff>
      <xdr:row>96</xdr:row>
      <xdr:rowOff>66675</xdr:rowOff>
    </xdr:to>
    <xdr:sp macro="" textlink="">
      <xdr:nvSpPr>
        <xdr:cNvPr id="14" name="Texto 39"/>
        <xdr:cNvSpPr txBox="1">
          <a:spLocks noChangeArrowheads="1"/>
        </xdr:cNvSpPr>
      </xdr:nvSpPr>
      <xdr:spPr bwMode="auto">
        <a:xfrm>
          <a:off x="3949699" y="23326724"/>
          <a:ext cx="2736852" cy="54292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a:t>
          </a:r>
          <a:r>
            <a:rPr lang="es-MX" sz="800" b="1" i="0" strike="noStrike" baseline="0">
              <a:solidFill>
                <a:srgbClr val="000000"/>
              </a:solidFill>
              <a:latin typeface="+mn-lt"/>
              <a:cs typeface="Times New Roman"/>
            </a:rPr>
            <a:t> ESQUIVEL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      </a:t>
          </a:r>
        </a:p>
      </xdr:txBody>
    </xdr:sp>
    <xdr:clientData/>
  </xdr:twoCellAnchor>
  <xdr:twoCellAnchor>
    <xdr:from>
      <xdr:col>16</xdr:col>
      <xdr:colOff>314325</xdr:colOff>
      <xdr:row>61</xdr:row>
      <xdr:rowOff>190499</xdr:rowOff>
    </xdr:from>
    <xdr:to>
      <xdr:col>18</xdr:col>
      <xdr:colOff>161925</xdr:colOff>
      <xdr:row>62</xdr:row>
      <xdr:rowOff>142874</xdr:rowOff>
    </xdr:to>
    <xdr:sp macro="" textlink="">
      <xdr:nvSpPr>
        <xdr:cNvPr id="15" name="Texto 12"/>
        <xdr:cNvSpPr txBox="1">
          <a:spLocks noChangeArrowheads="1"/>
        </xdr:cNvSpPr>
      </xdr:nvSpPr>
      <xdr:spPr bwMode="auto">
        <a:xfrm>
          <a:off x="9877425" y="1523999"/>
          <a:ext cx="752475"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        HOJA</a:t>
          </a:r>
          <a:r>
            <a:rPr lang="es-MX" sz="700" b="0" i="0" strike="noStrike" baseline="0">
              <a:solidFill>
                <a:srgbClr val="000000"/>
              </a:solidFill>
              <a:latin typeface="+mn-lt"/>
              <a:cs typeface="Times New Roman"/>
            </a:rPr>
            <a:t> 1 </a:t>
          </a:r>
          <a:r>
            <a:rPr lang="es-MX" sz="700" b="0" i="0" strike="noStrike">
              <a:solidFill>
                <a:srgbClr val="000000"/>
              </a:solidFill>
              <a:latin typeface="+mn-lt"/>
              <a:cs typeface="Times New Roman"/>
            </a:rPr>
            <a:t>DE</a:t>
          </a:r>
          <a:r>
            <a:rPr lang="es-MX" sz="700" b="0" i="0" strike="noStrike" baseline="0">
              <a:solidFill>
                <a:srgbClr val="000000"/>
              </a:solidFill>
              <a:latin typeface="+mn-lt"/>
              <a:cs typeface="Times New Roman"/>
            </a:rPr>
            <a:t> 4</a:t>
          </a:r>
          <a:endParaRPr lang="es-MX" sz="700" b="0" i="0" strike="noStrike">
            <a:solidFill>
              <a:srgbClr val="000000"/>
            </a:solidFill>
            <a:latin typeface="+mn-lt"/>
            <a:cs typeface="Times New Roman"/>
          </a:endParaRPr>
        </a:p>
      </xdr:txBody>
    </xdr:sp>
    <xdr:clientData/>
  </xdr:twoCellAnchor>
  <xdr:twoCellAnchor>
    <xdr:from>
      <xdr:col>16</xdr:col>
      <xdr:colOff>1</xdr:colOff>
      <xdr:row>60</xdr:row>
      <xdr:rowOff>112940</xdr:rowOff>
    </xdr:from>
    <xdr:to>
      <xdr:col>18</xdr:col>
      <xdr:colOff>371475</xdr:colOff>
      <xdr:row>61</xdr:row>
      <xdr:rowOff>133350</xdr:rowOff>
    </xdr:to>
    <xdr:sp macro="" textlink="">
      <xdr:nvSpPr>
        <xdr:cNvPr id="16" name="Texto 29"/>
        <xdr:cNvSpPr txBox="1">
          <a:spLocks noChangeArrowheads="1"/>
        </xdr:cNvSpPr>
      </xdr:nvSpPr>
      <xdr:spPr bwMode="auto">
        <a:xfrm>
          <a:off x="9563101" y="1255940"/>
          <a:ext cx="1276349" cy="21091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05/03/2016</a:t>
          </a:r>
        </a:p>
      </xdr:txBody>
    </xdr:sp>
    <xdr:clientData/>
  </xdr:twoCellAnchor>
  <xdr:twoCellAnchor>
    <xdr:from>
      <xdr:col>9</xdr:col>
      <xdr:colOff>0</xdr:colOff>
      <xdr:row>101</xdr:row>
      <xdr:rowOff>123825</xdr:rowOff>
    </xdr:from>
    <xdr:to>
      <xdr:col>13</xdr:col>
      <xdr:colOff>95250</xdr:colOff>
      <xdr:row>105</xdr:row>
      <xdr:rowOff>152400</xdr:rowOff>
    </xdr:to>
    <xdr:sp macro="" textlink="" fLocksText="0">
      <xdr:nvSpPr>
        <xdr:cNvPr id="17" name="Text Box 14"/>
        <xdr:cNvSpPr txBox="1">
          <a:spLocks noChangeArrowheads="1"/>
        </xdr:cNvSpPr>
      </xdr:nvSpPr>
      <xdr:spPr bwMode="auto">
        <a:xfrm>
          <a:off x="5953125" y="24879300"/>
          <a:ext cx="2286000" cy="7905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95250</xdr:colOff>
      <xdr:row>54</xdr:row>
      <xdr:rowOff>66675</xdr:rowOff>
    </xdr:from>
    <xdr:to>
      <xdr:col>12</xdr:col>
      <xdr:colOff>285750</xdr:colOff>
      <xdr:row>58</xdr:row>
      <xdr:rowOff>57150</xdr:rowOff>
    </xdr:to>
    <xdr:sp macro="" textlink="">
      <xdr:nvSpPr>
        <xdr:cNvPr id="18" name="Texto 27"/>
        <xdr:cNvSpPr txBox="1">
          <a:spLocks noChangeArrowheads="1"/>
        </xdr:cNvSpPr>
      </xdr:nvSpPr>
      <xdr:spPr bwMode="auto">
        <a:xfrm>
          <a:off x="95250" y="66675"/>
          <a:ext cx="7924800" cy="7524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twoCellAnchor editAs="oneCell">
    <xdr:from>
      <xdr:col>12</xdr:col>
      <xdr:colOff>76202</xdr:colOff>
      <xdr:row>54</xdr:row>
      <xdr:rowOff>66675</xdr:rowOff>
    </xdr:from>
    <xdr:to>
      <xdr:col>18</xdr:col>
      <xdr:colOff>495301</xdr:colOff>
      <xdr:row>58</xdr:row>
      <xdr:rowOff>76200</xdr:rowOff>
    </xdr:to>
    <xdr:pic>
      <xdr:nvPicPr>
        <xdr:cNvPr id="19" name="1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2" y="66675"/>
          <a:ext cx="3152774" cy="771525"/>
        </a:xfrm>
        <a:prstGeom prst="rect">
          <a:avLst/>
        </a:prstGeom>
        <a:noFill/>
      </xdr:spPr>
    </xdr:pic>
    <xdr:clientData/>
  </xdr:twoCellAnchor>
  <xdr:twoCellAnchor>
    <xdr:from>
      <xdr:col>0</xdr:col>
      <xdr:colOff>352425</xdr:colOff>
      <xdr:row>148</xdr:row>
      <xdr:rowOff>76200</xdr:rowOff>
    </xdr:from>
    <xdr:to>
      <xdr:col>5</xdr:col>
      <xdr:colOff>66675</xdr:colOff>
      <xdr:row>151</xdr:row>
      <xdr:rowOff>95250</xdr:rowOff>
    </xdr:to>
    <xdr:sp macro="" textlink="">
      <xdr:nvSpPr>
        <xdr:cNvPr id="20" name="Texto 62"/>
        <xdr:cNvSpPr txBox="1">
          <a:spLocks noChangeArrowheads="1"/>
        </xdr:cNvSpPr>
      </xdr:nvSpPr>
      <xdr:spPr bwMode="auto">
        <a:xfrm>
          <a:off x="133350" y="23212425"/>
          <a:ext cx="3000375" cy="590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a:t>
          </a:r>
        </a:p>
        <a:p>
          <a:pPr algn="ctr" rtl="0">
            <a:defRPr sz="1000"/>
          </a:pPr>
          <a:r>
            <a:rPr lang="es-MX" sz="800" b="1" i="0" strike="noStrike">
              <a:solidFill>
                <a:srgbClr val="000000"/>
              </a:solidFill>
              <a:latin typeface="+mn-lt"/>
              <a:cs typeface="Times New Roman"/>
            </a:rPr>
            <a:t>L.E. FRANCISCO ANTONIO SIFUENTES NAVA </a:t>
          </a:r>
        </a:p>
        <a:p>
          <a:pPr algn="ctr" rtl="0">
            <a:defRPr sz="1000"/>
          </a:pPr>
          <a:r>
            <a:rPr lang="es-MX" sz="800" b="1" i="0" strike="noStrike">
              <a:solidFill>
                <a:srgbClr val="000000"/>
              </a:solidFill>
              <a:latin typeface="+mn-lt"/>
              <a:cs typeface="Times New Roman"/>
            </a:rPr>
            <a:t>PRESIDENTE MUNICIPAL</a:t>
          </a:r>
        </a:p>
      </xdr:txBody>
    </xdr:sp>
    <xdr:clientData/>
  </xdr:twoCellAnchor>
  <xdr:twoCellAnchor>
    <xdr:from>
      <xdr:col>3</xdr:col>
      <xdr:colOff>400051</xdr:colOff>
      <xdr:row>156</xdr:row>
      <xdr:rowOff>85725</xdr:rowOff>
    </xdr:from>
    <xdr:to>
      <xdr:col>6</xdr:col>
      <xdr:colOff>628650</xdr:colOff>
      <xdr:row>160</xdr:row>
      <xdr:rowOff>76200</xdr:rowOff>
    </xdr:to>
    <xdr:sp macro="" textlink="">
      <xdr:nvSpPr>
        <xdr:cNvPr id="21" name="Texto 63"/>
        <xdr:cNvSpPr txBox="1">
          <a:spLocks noChangeArrowheads="1"/>
        </xdr:cNvSpPr>
      </xdr:nvSpPr>
      <xdr:spPr bwMode="auto">
        <a:xfrm>
          <a:off x="1666876" y="24745950"/>
          <a:ext cx="2762249" cy="7524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a:t>
          </a:r>
        </a:p>
        <a:p>
          <a:pPr algn="ctr" rtl="0">
            <a:defRPr sz="1000"/>
          </a:pPr>
          <a:r>
            <a:rPr lang="es-MX" sz="800" b="1" i="0" strike="noStrike">
              <a:solidFill>
                <a:srgbClr val="000000"/>
              </a:solidFill>
              <a:latin typeface="+mn-lt"/>
              <a:cs typeface="Times New Roman"/>
            </a:rPr>
            <a:t>L.</a:t>
          </a:r>
          <a:r>
            <a:rPr lang="es-MX" sz="800" b="1" i="0" strike="noStrike" baseline="0">
              <a:solidFill>
                <a:srgbClr val="000000"/>
              </a:solidFill>
              <a:latin typeface="+mn-lt"/>
              <a:cs typeface="Times New Roman"/>
            </a:rPr>
            <a:t> LAURA FIGUEROA ARRIAGA</a:t>
          </a:r>
        </a:p>
        <a:p>
          <a:pPr algn="ctr" rtl="0">
            <a:defRPr sz="1000"/>
          </a:pPr>
          <a:r>
            <a:rPr lang="es-MX" sz="800" b="1" i="0" strike="noStrike">
              <a:solidFill>
                <a:srgbClr val="000000"/>
              </a:solidFill>
              <a:latin typeface="+mn-lt"/>
              <a:cs typeface="Times New Roman"/>
            </a:rPr>
            <a:t> DIRECTORA DE DESARROLLO ECÓNOMICO  Y</a:t>
          </a:r>
          <a:r>
            <a:rPr lang="es-MX" sz="800" b="1" i="0" strike="noStrike" baseline="0">
              <a:solidFill>
                <a:srgbClr val="000000"/>
              </a:solidFill>
              <a:latin typeface="+mn-lt"/>
              <a:cs typeface="Times New Roman"/>
            </a:rPr>
            <a:t> SOCIAL </a:t>
          </a:r>
          <a:endParaRPr lang="es-MX" sz="800" b="1" i="0" strike="noStrike">
            <a:solidFill>
              <a:srgbClr val="000000"/>
            </a:solidFill>
            <a:latin typeface="+mn-lt"/>
            <a:cs typeface="Times New Roman"/>
          </a:endParaRPr>
        </a:p>
      </xdr:txBody>
    </xdr:sp>
    <xdr:clientData/>
  </xdr:twoCellAnchor>
  <xdr:twoCellAnchor>
    <xdr:from>
      <xdr:col>12</xdr:col>
      <xdr:colOff>148550</xdr:colOff>
      <xdr:row>148</xdr:row>
      <xdr:rowOff>38100</xdr:rowOff>
    </xdr:from>
    <xdr:to>
      <xdr:col>17</xdr:col>
      <xdr:colOff>337460</xdr:colOff>
      <xdr:row>151</xdr:row>
      <xdr:rowOff>104775</xdr:rowOff>
    </xdr:to>
    <xdr:sp macro="" textlink="">
      <xdr:nvSpPr>
        <xdr:cNvPr id="22" name="Texto 39"/>
        <xdr:cNvSpPr txBox="1">
          <a:spLocks noChangeArrowheads="1"/>
        </xdr:cNvSpPr>
      </xdr:nvSpPr>
      <xdr:spPr bwMode="auto">
        <a:xfrm>
          <a:off x="7882850" y="23174325"/>
          <a:ext cx="2455860" cy="638175"/>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12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______________________________________</a:t>
          </a:r>
        </a:p>
        <a:p>
          <a:pPr algn="ctr" rtl="0">
            <a:defRPr sz="1000"/>
          </a:pPr>
          <a:r>
            <a:rPr lang="es-MX" sz="800" b="1" i="0" strike="noStrike">
              <a:solidFill>
                <a:srgbClr val="000000"/>
              </a:solidFill>
              <a:latin typeface="+mn-lt"/>
              <a:cs typeface="Times New Roman"/>
            </a:rPr>
            <a:t>M.T.E.</a:t>
          </a:r>
          <a:r>
            <a:rPr lang="es-MX" sz="800" b="1" i="0" strike="noStrike" baseline="0">
              <a:solidFill>
                <a:srgbClr val="000000"/>
              </a:solidFill>
              <a:latin typeface="+mn-lt"/>
              <a:cs typeface="Times New Roman"/>
            </a:rPr>
            <a:t> FRANCISCO JAVIER SILVA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TESORERO MUNICIPAL</a:t>
          </a:r>
        </a:p>
      </xdr:txBody>
    </xdr:sp>
    <xdr:clientData/>
  </xdr:twoCellAnchor>
  <xdr:twoCellAnchor>
    <xdr:from>
      <xdr:col>6</xdr:col>
      <xdr:colOff>120649</xdr:colOff>
      <xdr:row>148</xdr:row>
      <xdr:rowOff>95249</xdr:rowOff>
    </xdr:from>
    <xdr:to>
      <xdr:col>9</xdr:col>
      <xdr:colOff>733426</xdr:colOff>
      <xdr:row>151</xdr:row>
      <xdr:rowOff>66675</xdr:rowOff>
    </xdr:to>
    <xdr:sp macro="" textlink="">
      <xdr:nvSpPr>
        <xdr:cNvPr id="23" name="Texto 39"/>
        <xdr:cNvSpPr txBox="1">
          <a:spLocks noChangeArrowheads="1"/>
        </xdr:cNvSpPr>
      </xdr:nvSpPr>
      <xdr:spPr bwMode="auto">
        <a:xfrm>
          <a:off x="3949699" y="23231474"/>
          <a:ext cx="2736852" cy="542926"/>
        </a:xfrm>
        <a:prstGeom prst="rect">
          <a:avLst/>
        </a:prstGeom>
        <a:solidFill>
          <a:srgbClr val="FFFFFF"/>
        </a:solidFill>
        <a:ln w="9525">
          <a:solidFill>
            <a:schemeClr val="bg1"/>
          </a:solidFill>
          <a:miter lim="800000"/>
          <a:headEnd/>
          <a:tailEnd/>
        </a:ln>
      </xdr:spPr>
      <xdr:txBody>
        <a:bodyPr vertOverflow="clip" wrap="square" lIns="27432" tIns="18288" rIns="27432" bIns="0" anchor="t" upright="1"/>
        <a:lstStyle/>
        <a:p>
          <a:pPr algn="ctr" rtl="0">
            <a:defRPr sz="1000"/>
          </a:pPr>
          <a:endParaRPr lang="es-MX" sz="800" b="1" i="0" strike="noStrike">
            <a:solidFill>
              <a:srgbClr val="000000"/>
            </a:solidFill>
            <a:latin typeface="+mn-lt"/>
            <a:cs typeface="Times New Roman"/>
          </a:endParaRPr>
        </a:p>
        <a:p>
          <a:pPr algn="ctr" rtl="0">
            <a:defRPr sz="1000"/>
          </a:pPr>
          <a:r>
            <a:rPr lang="es-MX" sz="800" b="1" i="0" u="sng" strike="noStrike">
              <a:solidFill>
                <a:srgbClr val="000000"/>
              </a:solidFill>
              <a:latin typeface="+mn-lt"/>
              <a:cs typeface="Times New Roman"/>
            </a:rPr>
            <a:t>__________________________________</a:t>
          </a:r>
        </a:p>
        <a:p>
          <a:pPr algn="ctr" rtl="0">
            <a:defRPr sz="1000"/>
          </a:pPr>
          <a:r>
            <a:rPr lang="es-MX" sz="800" b="1" i="0" strike="noStrike">
              <a:solidFill>
                <a:srgbClr val="000000"/>
              </a:solidFill>
              <a:latin typeface="+mn-lt"/>
              <a:cs typeface="Times New Roman"/>
            </a:rPr>
            <a:t>C.P. HORTENCIA</a:t>
          </a:r>
          <a:r>
            <a:rPr lang="es-MX" sz="800" b="1" i="0" strike="noStrike" baseline="0">
              <a:solidFill>
                <a:srgbClr val="000000"/>
              </a:solidFill>
              <a:latin typeface="+mn-lt"/>
              <a:cs typeface="Times New Roman"/>
            </a:rPr>
            <a:t> ESQUIVEL CHAIREZ</a:t>
          </a:r>
          <a:endParaRPr lang="es-MX" sz="800" b="1" i="0" strike="noStrike">
            <a:solidFill>
              <a:srgbClr val="000000"/>
            </a:solidFill>
            <a:latin typeface="+mn-lt"/>
            <a:cs typeface="Times New Roman"/>
          </a:endParaRPr>
        </a:p>
        <a:p>
          <a:pPr algn="ctr" rtl="0">
            <a:defRPr sz="1000"/>
          </a:pPr>
          <a:r>
            <a:rPr lang="es-MX" sz="800" b="1" i="0" strike="noStrike">
              <a:solidFill>
                <a:srgbClr val="000000"/>
              </a:solidFill>
              <a:latin typeface="+mn-lt"/>
              <a:cs typeface="Times New Roman"/>
            </a:rPr>
            <a:t>SINDICO  MUNICIPAL      </a:t>
          </a:r>
        </a:p>
      </xdr:txBody>
    </xdr:sp>
    <xdr:clientData/>
  </xdr:twoCellAnchor>
  <xdr:twoCellAnchor>
    <xdr:from>
      <xdr:col>16</xdr:col>
      <xdr:colOff>314325</xdr:colOff>
      <xdr:row>116</xdr:row>
      <xdr:rowOff>190499</xdr:rowOff>
    </xdr:from>
    <xdr:to>
      <xdr:col>18</xdr:col>
      <xdr:colOff>161925</xdr:colOff>
      <xdr:row>117</xdr:row>
      <xdr:rowOff>142874</xdr:rowOff>
    </xdr:to>
    <xdr:sp macro="" textlink="">
      <xdr:nvSpPr>
        <xdr:cNvPr id="24" name="Texto 12"/>
        <xdr:cNvSpPr txBox="1">
          <a:spLocks noChangeArrowheads="1"/>
        </xdr:cNvSpPr>
      </xdr:nvSpPr>
      <xdr:spPr bwMode="auto">
        <a:xfrm>
          <a:off x="9877425" y="1523999"/>
          <a:ext cx="752475"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s-MX" sz="700" b="0" i="0" strike="noStrike">
              <a:solidFill>
                <a:srgbClr val="000000"/>
              </a:solidFill>
              <a:latin typeface="+mn-lt"/>
              <a:cs typeface="Times New Roman"/>
            </a:rPr>
            <a:t>        HOJA</a:t>
          </a:r>
          <a:r>
            <a:rPr lang="es-MX" sz="700" b="0" i="0" strike="noStrike" baseline="0">
              <a:solidFill>
                <a:srgbClr val="000000"/>
              </a:solidFill>
              <a:latin typeface="+mn-lt"/>
              <a:cs typeface="Times New Roman"/>
            </a:rPr>
            <a:t> 1 </a:t>
          </a:r>
          <a:r>
            <a:rPr lang="es-MX" sz="700" b="0" i="0" strike="noStrike">
              <a:solidFill>
                <a:srgbClr val="000000"/>
              </a:solidFill>
              <a:latin typeface="+mn-lt"/>
              <a:cs typeface="Times New Roman"/>
            </a:rPr>
            <a:t>DE</a:t>
          </a:r>
          <a:r>
            <a:rPr lang="es-MX" sz="700" b="0" i="0" strike="noStrike" baseline="0">
              <a:solidFill>
                <a:srgbClr val="000000"/>
              </a:solidFill>
              <a:latin typeface="+mn-lt"/>
              <a:cs typeface="Times New Roman"/>
            </a:rPr>
            <a:t> 4</a:t>
          </a:r>
          <a:endParaRPr lang="es-MX" sz="700" b="0" i="0" strike="noStrike">
            <a:solidFill>
              <a:srgbClr val="000000"/>
            </a:solidFill>
            <a:latin typeface="+mn-lt"/>
            <a:cs typeface="Times New Roman"/>
          </a:endParaRPr>
        </a:p>
      </xdr:txBody>
    </xdr:sp>
    <xdr:clientData/>
  </xdr:twoCellAnchor>
  <xdr:twoCellAnchor>
    <xdr:from>
      <xdr:col>16</xdr:col>
      <xdr:colOff>1</xdr:colOff>
      <xdr:row>115</xdr:row>
      <xdr:rowOff>112940</xdr:rowOff>
    </xdr:from>
    <xdr:to>
      <xdr:col>18</xdr:col>
      <xdr:colOff>371475</xdr:colOff>
      <xdr:row>116</xdr:row>
      <xdr:rowOff>133350</xdr:rowOff>
    </xdr:to>
    <xdr:sp macro="" textlink="">
      <xdr:nvSpPr>
        <xdr:cNvPr id="25" name="Texto 29"/>
        <xdr:cNvSpPr txBox="1">
          <a:spLocks noChangeArrowheads="1"/>
        </xdr:cNvSpPr>
      </xdr:nvSpPr>
      <xdr:spPr bwMode="auto">
        <a:xfrm>
          <a:off x="9563101" y="1255940"/>
          <a:ext cx="1276349" cy="21091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mn-lt"/>
              <a:cs typeface="Times New Roman" pitchFamily="18" charset="0"/>
            </a:rPr>
            <a:t>FECHA: 05/04/2016</a:t>
          </a:r>
        </a:p>
      </xdr:txBody>
    </xdr:sp>
    <xdr:clientData/>
  </xdr:twoCellAnchor>
  <xdr:twoCellAnchor>
    <xdr:from>
      <xdr:col>9</xdr:col>
      <xdr:colOff>0</xdr:colOff>
      <xdr:row>156</xdr:row>
      <xdr:rowOff>123825</xdr:rowOff>
    </xdr:from>
    <xdr:to>
      <xdr:col>13</xdr:col>
      <xdr:colOff>95250</xdr:colOff>
      <xdr:row>160</xdr:row>
      <xdr:rowOff>152400</xdr:rowOff>
    </xdr:to>
    <xdr:sp macro="" textlink="" fLocksText="0">
      <xdr:nvSpPr>
        <xdr:cNvPr id="26" name="Text Box 14"/>
        <xdr:cNvSpPr txBox="1">
          <a:spLocks noChangeArrowheads="1"/>
        </xdr:cNvSpPr>
      </xdr:nvSpPr>
      <xdr:spPr bwMode="auto">
        <a:xfrm>
          <a:off x="5953125" y="24784050"/>
          <a:ext cx="2286000" cy="7905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endParaRPr lang="es-MX" sz="900" b="1" i="0" strike="noStrike">
            <a:solidFill>
              <a:srgbClr val="000000"/>
            </a:solidFill>
            <a:latin typeface="+mn-lt"/>
            <a:cs typeface="Arial"/>
          </a:endParaRPr>
        </a:p>
        <a:p>
          <a:pPr algn="ctr" rtl="0">
            <a:defRPr sz="1000"/>
          </a:pPr>
          <a:r>
            <a:rPr lang="es-MX" sz="900" b="1" i="0" u="sng" strike="noStrike">
              <a:solidFill>
                <a:srgbClr val="000000"/>
              </a:solidFill>
              <a:latin typeface="+mn-lt"/>
              <a:cs typeface="Arial"/>
            </a:rPr>
            <a:t>____________________________</a:t>
          </a:r>
          <a:endParaRPr lang="es-MX" sz="800" b="1" i="0" u="sng" strike="noStrike" baseline="0">
            <a:solidFill>
              <a:srgbClr val="000000"/>
            </a:solidFill>
            <a:latin typeface="+mn-lt"/>
            <a:cs typeface="Arial"/>
          </a:endParaRPr>
        </a:p>
        <a:p>
          <a:pPr algn="ctr" rtl="0">
            <a:defRPr sz="1000"/>
          </a:pPr>
          <a:r>
            <a:rPr lang="es-MX" sz="800" b="1" i="0" strike="noStrike" baseline="0">
              <a:solidFill>
                <a:srgbClr val="000000"/>
              </a:solidFill>
              <a:latin typeface="+mn-lt"/>
              <a:cs typeface="Arial"/>
            </a:rPr>
            <a:t>L.E. MARISA MALDONADO MOTA</a:t>
          </a:r>
        </a:p>
        <a:p>
          <a:pPr algn="ctr" rtl="0">
            <a:defRPr sz="1000"/>
          </a:pPr>
          <a:r>
            <a:rPr lang="es-MX" sz="800" b="1" i="0" strike="noStrike" baseline="0">
              <a:solidFill>
                <a:srgbClr val="000000"/>
              </a:solidFill>
              <a:latin typeface="+mn-lt"/>
              <a:cs typeface="Arial"/>
            </a:rPr>
            <a:t>CONTRALORA MUNICIPAL</a:t>
          </a:r>
        </a:p>
        <a:p>
          <a:pPr algn="ctr" rtl="0">
            <a:defRPr sz="1000"/>
          </a:pPr>
          <a:endParaRPr lang="es-MX" sz="700" b="1" i="0" strike="noStrike" baseline="0">
            <a:solidFill>
              <a:srgbClr val="000000"/>
            </a:solidFill>
            <a:latin typeface="+mn-lt"/>
            <a:cs typeface="Arial"/>
          </a:endParaRPr>
        </a:p>
      </xdr:txBody>
    </xdr:sp>
    <xdr:clientData/>
  </xdr:twoCellAnchor>
  <xdr:twoCellAnchor>
    <xdr:from>
      <xdr:col>0</xdr:col>
      <xdr:colOff>95250</xdr:colOff>
      <xdr:row>109</xdr:row>
      <xdr:rowOff>66675</xdr:rowOff>
    </xdr:from>
    <xdr:to>
      <xdr:col>12</xdr:col>
      <xdr:colOff>285750</xdr:colOff>
      <xdr:row>113</xdr:row>
      <xdr:rowOff>57150</xdr:rowOff>
    </xdr:to>
    <xdr:sp macro="" textlink="">
      <xdr:nvSpPr>
        <xdr:cNvPr id="27" name="Texto 27"/>
        <xdr:cNvSpPr txBox="1">
          <a:spLocks noChangeArrowheads="1"/>
        </xdr:cNvSpPr>
      </xdr:nvSpPr>
      <xdr:spPr bwMode="auto">
        <a:xfrm>
          <a:off x="95250" y="66675"/>
          <a:ext cx="7924800" cy="752475"/>
        </a:xfrm>
        <a:prstGeom prst="rect">
          <a:avLst/>
        </a:prstGeom>
        <a:solidFill>
          <a:srgbClr val="FFFFFF"/>
        </a:solidFill>
        <a:ln w="1">
          <a:noFill/>
          <a:prstDash val="solid"/>
          <a:miter lim="800000"/>
          <a:headEnd/>
          <a:tailEnd/>
        </a:ln>
      </xdr:spPr>
      <xdr:txBody>
        <a:bodyPr vertOverflow="clip" wrap="square" lIns="45720" tIns="41148" rIns="45720" bIns="0" anchor="t" upright="1"/>
        <a:lstStyle/>
        <a:p>
          <a:pPr algn="ctr" rtl="0">
            <a:defRPr sz="1000"/>
          </a:pPr>
          <a:r>
            <a:rPr lang="es-MX" sz="1800" b="1" i="0" u="none" strike="noStrike">
              <a:solidFill>
                <a:srgbClr val="000000"/>
              </a:solidFill>
              <a:latin typeface="+mn-lt"/>
              <a:cs typeface="Times New Roman"/>
            </a:rPr>
            <a:t>INFORMES DE AVANCES FÍSICO FINANCIERO MENSUAL EJERCICIO FISCAL</a:t>
          </a:r>
          <a:r>
            <a:rPr lang="es-MX" sz="1800" b="1" i="0" u="none" strike="noStrike" baseline="0">
              <a:solidFill>
                <a:srgbClr val="000000"/>
              </a:solidFill>
              <a:latin typeface="+mn-lt"/>
              <a:cs typeface="Times New Roman"/>
            </a:rPr>
            <a:t> 2016</a:t>
          </a:r>
          <a:r>
            <a:rPr lang="es-MX" sz="1800" b="1" i="0" u="sng" strike="noStrike">
              <a:solidFill>
                <a:srgbClr val="000000"/>
              </a:solidFill>
              <a:latin typeface="+mn-lt"/>
              <a:cs typeface="Times New Roman"/>
            </a:rPr>
            <a:t>                                  </a:t>
          </a:r>
          <a:endParaRPr lang="es-MX" sz="1800" b="1" i="0" strike="noStrike">
            <a:solidFill>
              <a:srgbClr val="000000"/>
            </a:solidFill>
            <a:latin typeface="+mn-lt"/>
            <a:cs typeface="Times New Roman"/>
          </a:endParaRPr>
        </a:p>
        <a:p>
          <a:pPr algn="ctr" rtl="0">
            <a:defRPr sz="1000"/>
          </a:pPr>
          <a:r>
            <a:rPr lang="es-MX" sz="1400" b="1" i="0" strike="noStrike">
              <a:solidFill>
                <a:srgbClr val="000000"/>
              </a:solidFill>
              <a:latin typeface="+mn-lt"/>
              <a:cs typeface="Times New Roman"/>
            </a:rPr>
            <a:t>MANTENIMIENTO/OBRAS POR ADMINISTRACIÓN/OBRAS</a:t>
          </a:r>
          <a:r>
            <a:rPr lang="es-MX" sz="1400" b="1" i="0" strike="noStrike" baseline="0">
              <a:solidFill>
                <a:srgbClr val="000000"/>
              </a:solidFill>
              <a:latin typeface="+mn-lt"/>
              <a:cs typeface="Times New Roman"/>
            </a:rPr>
            <a:t> POR CONTRATO/ACCIONES</a:t>
          </a:r>
          <a:endParaRPr lang="es-MX" sz="1400" b="1" i="0" strike="noStrike">
            <a:solidFill>
              <a:srgbClr val="000000"/>
            </a:solidFill>
            <a:latin typeface="+mn-lt"/>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56"/>
  <sheetViews>
    <sheetView tabSelected="1" topLeftCell="A1066" workbookViewId="0">
      <selection activeCell="A1038" sqref="A1038:S1556"/>
    </sheetView>
  </sheetViews>
  <sheetFormatPr baseColWidth="10" defaultRowHeight="15" x14ac:dyDescent="0.25"/>
  <cols>
    <col min="1" max="1" width="10.5703125" customWidth="1"/>
    <col min="9" max="9" width="12.5703125" customWidth="1"/>
  </cols>
  <sheetData>
    <row r="1" spans="1:18" x14ac:dyDescent="0.25">
      <c r="A1" s="1"/>
      <c r="B1" s="1"/>
      <c r="C1" s="2"/>
      <c r="D1" s="1"/>
      <c r="E1" s="1"/>
      <c r="F1" s="79"/>
      <c r="G1" s="80"/>
      <c r="H1" s="80"/>
      <c r="I1" s="1"/>
      <c r="J1" s="6"/>
      <c r="K1" s="1"/>
      <c r="L1" s="1"/>
      <c r="M1" s="1"/>
      <c r="N1" s="6"/>
      <c r="O1" s="6"/>
      <c r="P1" s="6"/>
      <c r="Q1" s="6"/>
      <c r="R1" s="1"/>
    </row>
    <row r="2" spans="1:18" x14ac:dyDescent="0.25">
      <c r="A2" s="1"/>
      <c r="B2" s="1"/>
      <c r="C2" s="2"/>
      <c r="D2" s="1"/>
      <c r="E2" s="1"/>
      <c r="F2" s="79"/>
      <c r="G2" s="80"/>
      <c r="H2" s="80"/>
      <c r="I2" s="1"/>
      <c r="J2" s="6"/>
      <c r="K2" s="1"/>
      <c r="L2" s="1"/>
      <c r="M2" s="1"/>
      <c r="N2" s="6"/>
      <c r="O2" s="6"/>
      <c r="P2" s="6"/>
      <c r="Q2" s="6"/>
      <c r="R2" s="1"/>
    </row>
    <row r="3" spans="1:18" x14ac:dyDescent="0.25">
      <c r="A3" s="1"/>
      <c r="B3" s="1"/>
      <c r="C3" s="2"/>
      <c r="D3" s="1"/>
      <c r="E3" s="1"/>
      <c r="F3" s="79"/>
      <c r="G3" s="80"/>
      <c r="H3" s="80"/>
      <c r="I3" s="1"/>
      <c r="J3" s="6"/>
      <c r="K3" s="1"/>
      <c r="L3" s="1"/>
      <c r="M3" s="1"/>
      <c r="N3" s="6"/>
      <c r="O3" s="6"/>
      <c r="P3" s="6"/>
      <c r="Q3" s="6"/>
      <c r="R3" s="1"/>
    </row>
    <row r="4" spans="1:18" x14ac:dyDescent="0.25">
      <c r="A4" s="1"/>
      <c r="B4" s="1"/>
      <c r="C4" s="2"/>
      <c r="D4" s="1"/>
      <c r="E4" s="1"/>
      <c r="F4" s="79"/>
      <c r="G4" s="80"/>
      <c r="H4" s="80"/>
      <c r="I4" s="1"/>
      <c r="J4" s="6"/>
      <c r="K4" s="1"/>
      <c r="L4" s="1"/>
      <c r="M4" s="1"/>
      <c r="N4" s="6"/>
      <c r="O4" s="6"/>
      <c r="P4" s="6"/>
      <c r="Q4" s="6"/>
      <c r="R4" s="1"/>
    </row>
    <row r="5" spans="1:18" x14ac:dyDescent="0.25">
      <c r="A5" s="81" t="s">
        <v>0</v>
      </c>
      <c r="B5" s="81"/>
      <c r="C5" s="81"/>
      <c r="D5" s="9" t="s">
        <v>71</v>
      </c>
      <c r="E5" s="9"/>
      <c r="F5" s="9"/>
      <c r="G5" s="9"/>
      <c r="H5" s="9"/>
      <c r="I5" s="9"/>
      <c r="J5" s="10"/>
      <c r="K5" s="11"/>
      <c r="L5" s="11"/>
      <c r="M5" s="11"/>
      <c r="N5" s="6"/>
      <c r="O5" s="6"/>
      <c r="P5" s="6"/>
      <c r="Q5" s="6"/>
      <c r="R5" s="1"/>
    </row>
    <row r="6" spans="1:18" x14ac:dyDescent="0.25">
      <c r="A6" s="82" t="s">
        <v>2</v>
      </c>
      <c r="B6" s="82"/>
      <c r="C6" s="82"/>
      <c r="D6" s="83" t="s">
        <v>72</v>
      </c>
      <c r="E6" s="83"/>
      <c r="F6" s="83"/>
      <c r="G6" s="83"/>
      <c r="H6" s="83"/>
      <c r="I6" s="83"/>
      <c r="J6" s="10"/>
      <c r="K6" s="11"/>
      <c r="L6" s="11"/>
      <c r="M6" s="11"/>
      <c r="N6" s="6"/>
      <c r="O6" s="6"/>
      <c r="P6" s="6"/>
      <c r="Q6" s="6"/>
      <c r="R6" s="1"/>
    </row>
    <row r="7" spans="1:18" x14ac:dyDescent="0.25">
      <c r="A7" s="81" t="s">
        <v>4</v>
      </c>
      <c r="B7" s="81"/>
      <c r="C7" s="81"/>
      <c r="D7" s="84" t="s">
        <v>5</v>
      </c>
      <c r="E7" s="85"/>
      <c r="F7" s="86"/>
      <c r="G7" s="87"/>
      <c r="H7" s="88"/>
      <c r="I7" s="89"/>
      <c r="J7" s="6"/>
      <c r="K7" s="11"/>
      <c r="L7" s="11"/>
      <c r="M7" s="11"/>
      <c r="N7" s="6"/>
      <c r="O7" s="6"/>
      <c r="P7" s="6"/>
      <c r="Q7" s="6"/>
      <c r="R7" s="1"/>
    </row>
    <row r="8" spans="1:18" ht="15.75" thickBot="1" x14ac:dyDescent="0.3">
      <c r="A8" s="90"/>
      <c r="B8" s="90"/>
      <c r="C8" s="90"/>
      <c r="D8" s="91"/>
      <c r="E8" s="92"/>
      <c r="F8" s="93"/>
      <c r="G8" s="94"/>
      <c r="H8" s="95"/>
      <c r="I8" s="27"/>
      <c r="J8" s="6"/>
      <c r="K8" s="11"/>
      <c r="L8" s="11"/>
      <c r="M8" s="11"/>
      <c r="N8" s="6"/>
      <c r="O8" s="6"/>
      <c r="P8" s="6"/>
      <c r="Q8" s="6"/>
      <c r="R8" s="1"/>
    </row>
    <row r="9" spans="1:18" x14ac:dyDescent="0.25">
      <c r="A9" s="29" t="s">
        <v>6</v>
      </c>
      <c r="B9" s="30" t="s">
        <v>7</v>
      </c>
      <c r="C9" s="30"/>
      <c r="D9" s="30" t="s">
        <v>8</v>
      </c>
      <c r="E9" s="30" t="s">
        <v>9</v>
      </c>
      <c r="F9" s="96" t="s">
        <v>10</v>
      </c>
      <c r="G9" s="97" t="s">
        <v>73</v>
      </c>
      <c r="H9" s="30" t="s">
        <v>12</v>
      </c>
      <c r="I9" s="30"/>
      <c r="J9" s="30"/>
      <c r="K9" s="30"/>
      <c r="L9" s="30"/>
      <c r="M9" s="30" t="s">
        <v>13</v>
      </c>
      <c r="N9" s="30"/>
      <c r="O9" s="30" t="s">
        <v>14</v>
      </c>
      <c r="P9" s="30"/>
      <c r="Q9" s="30" t="s">
        <v>15</v>
      </c>
      <c r="R9" s="32"/>
    </row>
    <row r="10" spans="1:18" x14ac:dyDescent="0.25">
      <c r="A10" s="33"/>
      <c r="B10" s="34" t="s">
        <v>16</v>
      </c>
      <c r="C10" s="34" t="s">
        <v>17</v>
      </c>
      <c r="D10" s="34"/>
      <c r="E10" s="34"/>
      <c r="F10" s="98"/>
      <c r="G10" s="99"/>
      <c r="H10" s="34" t="s">
        <v>18</v>
      </c>
      <c r="I10" s="34"/>
      <c r="J10" s="34" t="s">
        <v>19</v>
      </c>
      <c r="K10" s="34"/>
      <c r="L10" s="34"/>
      <c r="M10" s="34" t="s">
        <v>20</v>
      </c>
      <c r="N10" s="34"/>
      <c r="O10" s="34" t="s">
        <v>20</v>
      </c>
      <c r="P10" s="34"/>
      <c r="Q10" s="34"/>
      <c r="R10" s="36"/>
    </row>
    <row r="11" spans="1:18" ht="23.25" thickBot="1" x14ac:dyDescent="0.3">
      <c r="A11" s="38"/>
      <c r="B11" s="39"/>
      <c r="C11" s="39"/>
      <c r="D11" s="39"/>
      <c r="E11" s="39"/>
      <c r="F11" s="100"/>
      <c r="G11" s="101"/>
      <c r="H11" s="102" t="s">
        <v>21</v>
      </c>
      <c r="I11" s="43" t="s">
        <v>22</v>
      </c>
      <c r="J11" s="43" t="s">
        <v>23</v>
      </c>
      <c r="K11" s="43" t="s">
        <v>24</v>
      </c>
      <c r="L11" s="44" t="s">
        <v>25</v>
      </c>
      <c r="M11" s="43" t="s">
        <v>26</v>
      </c>
      <c r="N11" s="43" t="s">
        <v>25</v>
      </c>
      <c r="O11" s="43" t="s">
        <v>21</v>
      </c>
      <c r="P11" s="43" t="s">
        <v>22</v>
      </c>
      <c r="Q11" s="43" t="s">
        <v>27</v>
      </c>
      <c r="R11" s="46" t="s">
        <v>28</v>
      </c>
    </row>
    <row r="12" spans="1:18" ht="78.75" x14ac:dyDescent="0.25">
      <c r="A12" s="103">
        <v>159951005</v>
      </c>
      <c r="B12" s="104">
        <v>401001</v>
      </c>
      <c r="C12" s="104" t="s">
        <v>74</v>
      </c>
      <c r="D12" s="104" t="s">
        <v>75</v>
      </c>
      <c r="E12" s="105" t="s">
        <v>76</v>
      </c>
      <c r="F12" s="106" t="s">
        <v>77</v>
      </c>
      <c r="G12" s="107">
        <v>562687.16</v>
      </c>
      <c r="H12" s="108"/>
      <c r="I12" s="109">
        <f>92756.15+60560.46+275254.97+134115.58</f>
        <v>562687.15999999992</v>
      </c>
      <c r="J12" s="110">
        <v>0</v>
      </c>
      <c r="K12" s="110">
        <v>0</v>
      </c>
      <c r="L12" s="111" t="s">
        <v>33</v>
      </c>
      <c r="M12" s="112">
        <f>H12*100/G12</f>
        <v>0</v>
      </c>
      <c r="N12" s="112">
        <f>I12*100/G12</f>
        <v>99.999999999999986</v>
      </c>
      <c r="O12" s="112">
        <f>H12*100/G12</f>
        <v>0</v>
      </c>
      <c r="P12" s="112">
        <f>I12*100/G12</f>
        <v>99.999999999999986</v>
      </c>
      <c r="Q12" s="110" t="s">
        <v>34</v>
      </c>
      <c r="R12" s="113"/>
    </row>
    <row r="13" spans="1:18" ht="112.5" x14ac:dyDescent="0.25">
      <c r="A13" s="114">
        <v>159951006</v>
      </c>
      <c r="B13" s="115">
        <v>401002</v>
      </c>
      <c r="C13" s="115" t="s">
        <v>78</v>
      </c>
      <c r="D13" s="115" t="s">
        <v>79</v>
      </c>
      <c r="E13" s="116" t="s">
        <v>80</v>
      </c>
      <c r="F13" s="117" t="s">
        <v>77</v>
      </c>
      <c r="G13" s="118">
        <v>51283.6</v>
      </c>
      <c r="H13" s="119"/>
      <c r="I13" s="120">
        <v>51283.6</v>
      </c>
      <c r="J13" s="121">
        <v>0</v>
      </c>
      <c r="K13" s="121">
        <v>0</v>
      </c>
      <c r="L13" s="122" t="s">
        <v>33</v>
      </c>
      <c r="M13" s="121">
        <v>0</v>
      </c>
      <c r="N13" s="121">
        <v>100</v>
      </c>
      <c r="O13" s="121">
        <v>0</v>
      </c>
      <c r="P13" s="121">
        <v>100</v>
      </c>
      <c r="Q13" s="121"/>
      <c r="R13" s="123" t="s">
        <v>34</v>
      </c>
    </row>
    <row r="14" spans="1:18" ht="146.25" x14ac:dyDescent="0.25">
      <c r="A14" s="114">
        <v>159951008</v>
      </c>
      <c r="B14" s="115">
        <v>401003</v>
      </c>
      <c r="C14" s="115" t="s">
        <v>81</v>
      </c>
      <c r="D14" s="115" t="s">
        <v>75</v>
      </c>
      <c r="E14" s="116" t="s">
        <v>82</v>
      </c>
      <c r="F14" s="124" t="s">
        <v>83</v>
      </c>
      <c r="G14" s="118">
        <v>495064.45</v>
      </c>
      <c r="H14" s="119"/>
      <c r="I14" s="120">
        <v>495064.45</v>
      </c>
      <c r="J14" s="121">
        <v>0</v>
      </c>
      <c r="K14" s="121">
        <v>0</v>
      </c>
      <c r="L14" s="122" t="s">
        <v>33</v>
      </c>
      <c r="M14" s="121">
        <v>0</v>
      </c>
      <c r="N14" s="121">
        <v>100</v>
      </c>
      <c r="O14" s="121">
        <v>0</v>
      </c>
      <c r="P14" s="121">
        <v>100</v>
      </c>
      <c r="Q14" s="121"/>
      <c r="R14" s="123" t="s">
        <v>34</v>
      </c>
    </row>
    <row r="15" spans="1:18" ht="68.25" thickBot="1" x14ac:dyDescent="0.3">
      <c r="A15" s="125">
        <v>159951015</v>
      </c>
      <c r="B15" s="126">
        <v>401004</v>
      </c>
      <c r="C15" s="126" t="s">
        <v>84</v>
      </c>
      <c r="D15" s="126" t="s">
        <v>85</v>
      </c>
      <c r="E15" s="127" t="s">
        <v>86</v>
      </c>
      <c r="F15" s="128" t="s">
        <v>77</v>
      </c>
      <c r="G15" s="129">
        <v>363459.63</v>
      </c>
      <c r="H15" s="130"/>
      <c r="I15" s="131">
        <f>16886.92+308491.74+34662.08+3418.89</f>
        <v>363459.63</v>
      </c>
      <c r="J15" s="132">
        <v>0</v>
      </c>
      <c r="K15" s="132">
        <v>0</v>
      </c>
      <c r="L15" s="133" t="s">
        <v>33</v>
      </c>
      <c r="M15" s="134">
        <f>H15*100/G15</f>
        <v>0</v>
      </c>
      <c r="N15" s="134">
        <f>I15*100/G15</f>
        <v>100</v>
      </c>
      <c r="O15" s="134">
        <f>H15*100/G15</f>
        <v>0</v>
      </c>
      <c r="P15" s="134">
        <f>I15*100/G15</f>
        <v>100</v>
      </c>
      <c r="Q15" s="132" t="s">
        <v>34</v>
      </c>
      <c r="R15" s="135"/>
    </row>
    <row r="16" spans="1:18" x14ac:dyDescent="0.25">
      <c r="A16" s="136"/>
      <c r="B16" s="136"/>
      <c r="C16" s="136"/>
      <c r="D16" s="136"/>
      <c r="E16" s="137"/>
      <c r="F16" s="138"/>
      <c r="G16" s="139"/>
      <c r="H16" s="140"/>
      <c r="I16" s="141"/>
      <c r="J16" s="142"/>
      <c r="K16" s="142"/>
      <c r="L16" s="143"/>
      <c r="M16" s="144"/>
      <c r="N16" s="144"/>
      <c r="O16" s="144"/>
      <c r="P16" s="144"/>
      <c r="Q16" s="142"/>
      <c r="R16" s="142"/>
    </row>
    <row r="17" spans="1:18" x14ac:dyDescent="0.25">
      <c r="A17" s="136"/>
      <c r="B17" s="136"/>
      <c r="C17" s="136"/>
      <c r="D17" s="136"/>
      <c r="E17" s="137"/>
      <c r="F17" s="138"/>
      <c r="G17" s="139"/>
      <c r="H17" s="140"/>
      <c r="I17" s="141"/>
      <c r="J17" s="142"/>
      <c r="K17" s="142"/>
      <c r="L17" s="143"/>
      <c r="M17" s="144"/>
      <c r="N17" s="144"/>
      <c r="O17" s="144"/>
      <c r="P17" s="144"/>
      <c r="Q17" s="142"/>
      <c r="R17" s="142"/>
    </row>
    <row r="18" spans="1:18" x14ac:dyDescent="0.25">
      <c r="A18" s="136"/>
      <c r="B18" s="136"/>
      <c r="C18" s="136"/>
      <c r="D18" s="136"/>
      <c r="E18" s="137"/>
      <c r="F18" s="138"/>
      <c r="G18" s="139"/>
      <c r="H18" s="140"/>
      <c r="I18" s="141"/>
      <c r="J18" s="142"/>
      <c r="K18" s="142"/>
      <c r="L18" s="143"/>
      <c r="M18" s="144"/>
      <c r="N18" s="144"/>
      <c r="O18" s="144"/>
      <c r="P18" s="144"/>
      <c r="Q18" s="142"/>
      <c r="R18" s="142"/>
    </row>
    <row r="19" spans="1:18" x14ac:dyDescent="0.25">
      <c r="A19" s="136"/>
      <c r="B19" s="136"/>
      <c r="C19" s="136"/>
      <c r="D19" s="136"/>
      <c r="E19" s="137"/>
      <c r="F19" s="138"/>
      <c r="G19" s="139"/>
      <c r="H19" s="140"/>
      <c r="I19" s="141"/>
      <c r="J19" s="142"/>
      <c r="K19" s="142"/>
      <c r="L19" s="143"/>
      <c r="M19" s="144"/>
      <c r="N19" s="144"/>
      <c r="O19" s="144"/>
      <c r="P19" s="144"/>
      <c r="Q19" s="142"/>
      <c r="R19" s="142"/>
    </row>
    <row r="20" spans="1:18" x14ac:dyDescent="0.25">
      <c r="A20" s="136"/>
      <c r="B20" s="136"/>
      <c r="C20" s="136"/>
      <c r="D20" s="136"/>
      <c r="E20" s="137"/>
      <c r="F20" s="138"/>
      <c r="G20" s="139"/>
      <c r="H20" s="140"/>
      <c r="I20" s="141"/>
      <c r="J20" s="142"/>
      <c r="K20" s="142"/>
      <c r="L20" s="143"/>
      <c r="M20" s="144"/>
      <c r="N20" s="144"/>
      <c r="O20" s="144"/>
      <c r="P20" s="144"/>
      <c r="Q20" s="142"/>
      <c r="R20" s="142"/>
    </row>
    <row r="21" spans="1:18" x14ac:dyDescent="0.25">
      <c r="A21" s="136"/>
      <c r="B21" s="136"/>
      <c r="C21" s="136"/>
      <c r="D21" s="136"/>
      <c r="E21" s="137"/>
      <c r="F21" s="138"/>
      <c r="G21" s="139"/>
      <c r="H21" s="140"/>
      <c r="I21" s="141"/>
      <c r="J21" s="142"/>
      <c r="K21" s="142"/>
      <c r="L21" s="143"/>
      <c r="M21" s="144"/>
      <c r="N21" s="144"/>
      <c r="O21" s="144"/>
      <c r="P21" s="144"/>
      <c r="Q21" s="142"/>
      <c r="R21" s="142"/>
    </row>
    <row r="22" spans="1:18" x14ac:dyDescent="0.25">
      <c r="A22" s="136"/>
      <c r="B22" s="136"/>
      <c r="C22" s="136"/>
      <c r="D22" s="136"/>
      <c r="E22" s="137"/>
      <c r="F22" s="138"/>
      <c r="G22" s="139"/>
      <c r="H22" s="140"/>
      <c r="I22" s="141"/>
      <c r="J22" s="142"/>
      <c r="K22" s="142"/>
      <c r="L22" s="143"/>
      <c r="M22" s="144"/>
      <c r="N22" s="144"/>
      <c r="O22" s="144"/>
      <c r="P22" s="144"/>
      <c r="Q22" s="142"/>
      <c r="R22" s="142"/>
    </row>
    <row r="23" spans="1:18" x14ac:dyDescent="0.25">
      <c r="A23" s="136"/>
      <c r="B23" s="136"/>
      <c r="C23" s="136"/>
      <c r="D23" s="136"/>
      <c r="E23" s="137"/>
      <c r="F23" s="138"/>
      <c r="G23" s="139"/>
      <c r="H23" s="140"/>
      <c r="I23" s="141"/>
      <c r="J23" s="142"/>
      <c r="K23" s="142"/>
      <c r="L23" s="143"/>
      <c r="M23" s="144"/>
      <c r="N23" s="144"/>
      <c r="O23" s="144"/>
      <c r="P23" s="144"/>
      <c r="Q23" s="142"/>
      <c r="R23" s="142"/>
    </row>
    <row r="24" spans="1:18" x14ac:dyDescent="0.25">
      <c r="A24" s="136"/>
      <c r="B24" s="136"/>
      <c r="C24" s="136"/>
      <c r="D24" s="136"/>
      <c r="E24" s="137"/>
      <c r="F24" s="138"/>
      <c r="G24" s="139"/>
      <c r="H24" s="140"/>
      <c r="I24" s="141"/>
      <c r="J24" s="142"/>
      <c r="K24" s="142"/>
      <c r="L24" s="143"/>
      <c r="M24" s="144"/>
      <c r="N24" s="144"/>
      <c r="O24" s="144"/>
      <c r="P24" s="144"/>
      <c r="Q24" s="142"/>
      <c r="R24" s="142"/>
    </row>
    <row r="25" spans="1:18" x14ac:dyDescent="0.25">
      <c r="A25" s="136"/>
      <c r="B25" s="136"/>
      <c r="C25" s="136"/>
      <c r="D25" s="136"/>
      <c r="E25" s="137"/>
      <c r="F25" s="138"/>
      <c r="G25" s="139"/>
      <c r="H25" s="140"/>
      <c r="I25" s="141"/>
      <c r="J25" s="142"/>
      <c r="K25" s="142"/>
      <c r="L25" s="143"/>
      <c r="M25" s="144"/>
      <c r="N25" s="144"/>
      <c r="O25" s="144"/>
      <c r="P25" s="144"/>
      <c r="Q25" s="142"/>
      <c r="R25" s="142"/>
    </row>
    <row r="26" spans="1:18" x14ac:dyDescent="0.25">
      <c r="A26" s="136"/>
      <c r="B26" s="136"/>
      <c r="C26" s="136"/>
      <c r="D26" s="136"/>
      <c r="E26" s="137"/>
      <c r="F26" s="138"/>
      <c r="G26" s="139"/>
      <c r="H26" s="140"/>
      <c r="I26" s="141"/>
      <c r="J26" s="142"/>
      <c r="K26" s="142"/>
      <c r="L26" s="143"/>
      <c r="M26" s="144"/>
      <c r="N26" s="144"/>
      <c r="O26" s="144"/>
      <c r="P26" s="144"/>
      <c r="Q26" s="142"/>
      <c r="R26" s="142"/>
    </row>
    <row r="27" spans="1:18" x14ac:dyDescent="0.25">
      <c r="A27" s="1"/>
      <c r="B27" s="1"/>
      <c r="C27" s="2"/>
      <c r="D27" s="1"/>
      <c r="E27" s="1"/>
      <c r="F27" s="79"/>
      <c r="G27" s="80"/>
      <c r="H27" s="80"/>
      <c r="I27" s="1"/>
      <c r="J27" s="6"/>
      <c r="K27" s="1"/>
      <c r="L27" s="1"/>
      <c r="M27" s="1"/>
      <c r="N27" s="6"/>
      <c r="O27" s="6"/>
      <c r="P27" s="6"/>
      <c r="Q27" s="6"/>
      <c r="R27" s="1"/>
    </row>
    <row r="28" spans="1:18" x14ac:dyDescent="0.25">
      <c r="A28" s="1"/>
      <c r="B28" s="1"/>
      <c r="C28" s="2"/>
      <c r="D28" s="1"/>
      <c r="E28" s="1"/>
      <c r="F28" s="79"/>
      <c r="G28" s="80"/>
      <c r="H28" s="80"/>
      <c r="I28" s="1"/>
      <c r="J28" s="6"/>
      <c r="K28" s="1"/>
      <c r="L28" s="1"/>
      <c r="M28" s="1"/>
      <c r="N28" s="6"/>
      <c r="O28" s="6"/>
      <c r="P28" s="6"/>
      <c r="Q28" s="6"/>
      <c r="R28" s="1"/>
    </row>
    <row r="29" spans="1:18" x14ac:dyDescent="0.25">
      <c r="A29" s="1"/>
      <c r="B29" s="1"/>
      <c r="C29" s="2"/>
      <c r="D29" s="1"/>
      <c r="E29" s="1"/>
      <c r="F29" s="79"/>
      <c r="G29" s="80"/>
      <c r="H29" s="80"/>
      <c r="I29" s="1"/>
      <c r="J29" s="6"/>
      <c r="K29" s="1"/>
      <c r="L29" s="1"/>
      <c r="M29" s="1"/>
      <c r="N29" s="6"/>
      <c r="O29" s="6"/>
      <c r="P29" s="6"/>
      <c r="Q29" s="6"/>
      <c r="R29" s="1"/>
    </row>
    <row r="30" spans="1:18" x14ac:dyDescent="0.25">
      <c r="A30" s="1"/>
      <c r="B30" s="1"/>
      <c r="C30" s="2"/>
      <c r="D30" s="1"/>
      <c r="E30" s="1"/>
      <c r="F30" s="79"/>
      <c r="G30" s="80"/>
      <c r="H30" s="80"/>
      <c r="I30" s="1"/>
      <c r="J30" s="6"/>
      <c r="K30" s="1"/>
      <c r="L30" s="1"/>
      <c r="M30" s="1"/>
      <c r="N30" s="6"/>
      <c r="O30" s="6"/>
      <c r="P30" s="6"/>
      <c r="Q30" s="6"/>
      <c r="R30" s="1"/>
    </row>
    <row r="31" spans="1:18" x14ac:dyDescent="0.25">
      <c r="A31" s="1"/>
      <c r="B31" s="1"/>
      <c r="C31" s="2"/>
      <c r="D31" s="1"/>
      <c r="E31" s="1"/>
      <c r="F31" s="79"/>
      <c r="G31" s="80"/>
      <c r="H31" s="80"/>
      <c r="I31" s="1"/>
      <c r="J31" s="6"/>
      <c r="K31" s="1"/>
      <c r="L31" s="1"/>
      <c r="M31" s="1"/>
      <c r="N31" s="6"/>
      <c r="O31" s="6"/>
      <c r="P31" s="6"/>
      <c r="Q31" s="6"/>
      <c r="R31" s="1"/>
    </row>
    <row r="32" spans="1:18" x14ac:dyDescent="0.25">
      <c r="A32" s="81" t="s">
        <v>0</v>
      </c>
      <c r="B32" s="81"/>
      <c r="C32" s="81"/>
      <c r="D32" s="9" t="s">
        <v>87</v>
      </c>
      <c r="E32" s="9"/>
      <c r="F32" s="9"/>
      <c r="G32" s="9"/>
      <c r="H32" s="9"/>
      <c r="I32" s="9"/>
      <c r="J32" s="10"/>
      <c r="K32" s="11"/>
      <c r="L32" s="11"/>
      <c r="M32" s="11"/>
      <c r="N32" s="6"/>
      <c r="O32" s="6"/>
      <c r="P32" s="6"/>
      <c r="Q32" s="6"/>
      <c r="R32" s="1"/>
    </row>
    <row r="33" spans="1:18" x14ac:dyDescent="0.25">
      <c r="A33" s="82" t="s">
        <v>2</v>
      </c>
      <c r="B33" s="82"/>
      <c r="C33" s="82"/>
      <c r="D33" s="83" t="s">
        <v>72</v>
      </c>
      <c r="E33" s="83"/>
      <c r="F33" s="83"/>
      <c r="G33" s="83"/>
      <c r="H33" s="83"/>
      <c r="I33" s="83"/>
      <c r="J33" s="10"/>
      <c r="K33" s="11"/>
      <c r="L33" s="11"/>
      <c r="M33" s="11"/>
      <c r="N33" s="6"/>
      <c r="O33" s="6"/>
      <c r="P33" s="6"/>
      <c r="Q33" s="6"/>
      <c r="R33" s="1"/>
    </row>
    <row r="34" spans="1:18" x14ac:dyDescent="0.25">
      <c r="A34" s="81" t="s">
        <v>4</v>
      </c>
      <c r="B34" s="81"/>
      <c r="C34" s="81"/>
      <c r="D34" s="84" t="s">
        <v>5</v>
      </c>
      <c r="E34" s="85"/>
      <c r="F34" s="86"/>
      <c r="G34" s="87"/>
      <c r="H34" s="88"/>
      <c r="I34" s="89"/>
      <c r="J34" s="6"/>
      <c r="K34" s="11"/>
      <c r="L34" s="11"/>
      <c r="M34" s="11"/>
      <c r="N34" s="6"/>
      <c r="O34" s="6"/>
      <c r="P34" s="6"/>
      <c r="Q34" s="6"/>
      <c r="R34" s="1"/>
    </row>
    <row r="35" spans="1:18" ht="15.75" thickBot="1" x14ac:dyDescent="0.3">
      <c r="A35" s="145"/>
      <c r="B35" s="145"/>
      <c r="C35" s="145"/>
      <c r="D35" s="146"/>
      <c r="E35" s="147"/>
      <c r="F35" s="148"/>
      <c r="G35" s="149"/>
      <c r="H35" s="150"/>
      <c r="I35" s="151"/>
      <c r="J35" s="6"/>
      <c r="K35" s="11"/>
      <c r="L35" s="11"/>
      <c r="M35" s="11"/>
      <c r="N35" s="6"/>
      <c r="O35" s="6"/>
      <c r="P35" s="6"/>
      <c r="Q35" s="6"/>
      <c r="R35" s="1"/>
    </row>
    <row r="36" spans="1:18" x14ac:dyDescent="0.25">
      <c r="A36" s="29" t="s">
        <v>6</v>
      </c>
      <c r="B36" s="30" t="s">
        <v>7</v>
      </c>
      <c r="C36" s="30"/>
      <c r="D36" s="30" t="s">
        <v>8</v>
      </c>
      <c r="E36" s="30" t="s">
        <v>9</v>
      </c>
      <c r="F36" s="96" t="s">
        <v>10</v>
      </c>
      <c r="G36" s="97" t="s">
        <v>73</v>
      </c>
      <c r="H36" s="30" t="s">
        <v>12</v>
      </c>
      <c r="I36" s="30"/>
      <c r="J36" s="30"/>
      <c r="K36" s="30"/>
      <c r="L36" s="30"/>
      <c r="M36" s="30" t="s">
        <v>13</v>
      </c>
      <c r="N36" s="30"/>
      <c r="O36" s="30" t="s">
        <v>14</v>
      </c>
      <c r="P36" s="30"/>
      <c r="Q36" s="30" t="s">
        <v>15</v>
      </c>
      <c r="R36" s="32"/>
    </row>
    <row r="37" spans="1:18" x14ac:dyDescent="0.25">
      <c r="A37" s="33"/>
      <c r="B37" s="34" t="s">
        <v>16</v>
      </c>
      <c r="C37" s="34" t="s">
        <v>17</v>
      </c>
      <c r="D37" s="34"/>
      <c r="E37" s="34"/>
      <c r="F37" s="98"/>
      <c r="G37" s="99"/>
      <c r="H37" s="34" t="s">
        <v>18</v>
      </c>
      <c r="I37" s="34"/>
      <c r="J37" s="34" t="s">
        <v>19</v>
      </c>
      <c r="K37" s="34"/>
      <c r="L37" s="34"/>
      <c r="M37" s="34" t="s">
        <v>20</v>
      </c>
      <c r="N37" s="34"/>
      <c r="O37" s="34" t="s">
        <v>20</v>
      </c>
      <c r="P37" s="34"/>
      <c r="Q37" s="34"/>
      <c r="R37" s="36"/>
    </row>
    <row r="38" spans="1:18" ht="23.25" thickBot="1" x14ac:dyDescent="0.3">
      <c r="A38" s="38"/>
      <c r="B38" s="39"/>
      <c r="C38" s="39"/>
      <c r="D38" s="39"/>
      <c r="E38" s="39"/>
      <c r="F38" s="100"/>
      <c r="G38" s="101"/>
      <c r="H38" s="102" t="s">
        <v>21</v>
      </c>
      <c r="I38" s="43" t="s">
        <v>22</v>
      </c>
      <c r="J38" s="43" t="s">
        <v>23</v>
      </c>
      <c r="K38" s="43" t="s">
        <v>24</v>
      </c>
      <c r="L38" s="44" t="s">
        <v>25</v>
      </c>
      <c r="M38" s="43" t="s">
        <v>26</v>
      </c>
      <c r="N38" s="43" t="s">
        <v>25</v>
      </c>
      <c r="O38" s="43" t="s">
        <v>21</v>
      </c>
      <c r="P38" s="43" t="s">
        <v>22</v>
      </c>
      <c r="Q38" s="43" t="s">
        <v>27</v>
      </c>
      <c r="R38" s="46" t="s">
        <v>28</v>
      </c>
    </row>
    <row r="39" spans="1:18" ht="101.25" x14ac:dyDescent="0.25">
      <c r="A39" s="103">
        <v>159951017</v>
      </c>
      <c r="B39" s="152">
        <v>401006</v>
      </c>
      <c r="C39" s="110" t="s">
        <v>88</v>
      </c>
      <c r="D39" s="152" t="s">
        <v>89</v>
      </c>
      <c r="E39" s="105" t="s">
        <v>90</v>
      </c>
      <c r="F39" s="153" t="s">
        <v>91</v>
      </c>
      <c r="G39" s="107">
        <v>288490.84000000003</v>
      </c>
      <c r="H39" s="154"/>
      <c r="I39" s="109">
        <f>86547.25+127980.13+73963.46</f>
        <v>288490.84000000003</v>
      </c>
      <c r="J39" s="110">
        <v>0</v>
      </c>
      <c r="K39" s="110">
        <v>0</v>
      </c>
      <c r="L39" s="111" t="s">
        <v>33</v>
      </c>
      <c r="M39" s="112">
        <f>H39*100/G39</f>
        <v>0</v>
      </c>
      <c r="N39" s="112">
        <f>I39*100/G39</f>
        <v>100</v>
      </c>
      <c r="O39" s="112">
        <f>H39*100/G39</f>
        <v>0</v>
      </c>
      <c r="P39" s="112">
        <f>I39*100/G39</f>
        <v>100</v>
      </c>
      <c r="Q39" s="110"/>
      <c r="R39" s="113" t="s">
        <v>34</v>
      </c>
    </row>
    <row r="40" spans="1:18" ht="67.5" x14ac:dyDescent="0.25">
      <c r="A40" s="114">
        <v>159951022</v>
      </c>
      <c r="B40" s="155">
        <v>401007</v>
      </c>
      <c r="C40" s="121" t="s">
        <v>92</v>
      </c>
      <c r="D40" s="155" t="s">
        <v>93</v>
      </c>
      <c r="E40" s="116" t="s">
        <v>94</v>
      </c>
      <c r="F40" s="124" t="s">
        <v>77</v>
      </c>
      <c r="G40" s="118">
        <v>208275.78</v>
      </c>
      <c r="H40" s="119"/>
      <c r="I40" s="120">
        <f>18754.26+58208.4+67739.09+50306.82+14309.26-1042.05</f>
        <v>208275.78000000003</v>
      </c>
      <c r="J40" s="121">
        <v>0</v>
      </c>
      <c r="K40" s="121">
        <v>0</v>
      </c>
      <c r="L40" s="156">
        <v>0</v>
      </c>
      <c r="M40" s="157">
        <f>H40*100/G40</f>
        <v>0</v>
      </c>
      <c r="N40" s="157">
        <f>I40*100/G40</f>
        <v>100.00000000000001</v>
      </c>
      <c r="O40" s="157">
        <f>H40*100/G40</f>
        <v>0</v>
      </c>
      <c r="P40" s="157">
        <f>I40*100/G40</f>
        <v>100.00000000000001</v>
      </c>
      <c r="Q40" s="121" t="s">
        <v>34</v>
      </c>
      <c r="R40" s="123"/>
    </row>
    <row r="41" spans="1:18" ht="90" x14ac:dyDescent="0.25">
      <c r="A41" s="114">
        <v>159951023</v>
      </c>
      <c r="B41" s="155">
        <v>401008</v>
      </c>
      <c r="C41" s="121" t="s">
        <v>95</v>
      </c>
      <c r="D41" s="155" t="s">
        <v>96</v>
      </c>
      <c r="E41" s="116" t="s">
        <v>97</v>
      </c>
      <c r="F41" s="124" t="s">
        <v>98</v>
      </c>
      <c r="G41" s="118">
        <v>34180</v>
      </c>
      <c r="H41" s="119"/>
      <c r="I41" s="120">
        <f>24900+9280</f>
        <v>34180</v>
      </c>
      <c r="J41" s="121">
        <v>0</v>
      </c>
      <c r="K41" s="121">
        <v>0</v>
      </c>
      <c r="L41" s="122" t="s">
        <v>33</v>
      </c>
      <c r="M41" s="157">
        <f>H41*100/G41</f>
        <v>0</v>
      </c>
      <c r="N41" s="157">
        <f>I41*100/G41</f>
        <v>100</v>
      </c>
      <c r="O41" s="157">
        <f>H41*100/G41</f>
        <v>0</v>
      </c>
      <c r="P41" s="157">
        <f>I41*100/G41</f>
        <v>100</v>
      </c>
      <c r="Q41" s="121"/>
      <c r="R41" s="123" t="s">
        <v>34</v>
      </c>
    </row>
    <row r="42" spans="1:18" ht="79.5" thickBot="1" x14ac:dyDescent="0.3">
      <c r="A42" s="125">
        <v>159951021</v>
      </c>
      <c r="B42" s="158">
        <v>401009</v>
      </c>
      <c r="C42" s="132" t="s">
        <v>99</v>
      </c>
      <c r="D42" s="158" t="s">
        <v>100</v>
      </c>
      <c r="E42" s="127" t="s">
        <v>101</v>
      </c>
      <c r="F42" s="128" t="s">
        <v>102</v>
      </c>
      <c r="G42" s="129">
        <v>39044.019999999997</v>
      </c>
      <c r="H42" s="130"/>
      <c r="I42" s="131">
        <v>39044.019999999997</v>
      </c>
      <c r="J42" s="132">
        <v>0</v>
      </c>
      <c r="K42" s="132">
        <v>0</v>
      </c>
      <c r="L42" s="133" t="s">
        <v>33</v>
      </c>
      <c r="M42" s="134">
        <f>H42*100/G42</f>
        <v>0</v>
      </c>
      <c r="N42" s="134">
        <f>I42*100/G42</f>
        <v>100</v>
      </c>
      <c r="O42" s="134">
        <f>H42*100/G42</f>
        <v>0</v>
      </c>
      <c r="P42" s="134">
        <f>I42*100/G42</f>
        <v>100</v>
      </c>
      <c r="Q42" s="132"/>
      <c r="R42" s="135" t="s">
        <v>34</v>
      </c>
    </row>
    <row r="43" spans="1:18" x14ac:dyDescent="0.25">
      <c r="A43" s="136"/>
      <c r="B43" s="60"/>
      <c r="C43" s="142"/>
      <c r="D43" s="60"/>
      <c r="E43" s="137"/>
      <c r="F43" s="138"/>
      <c r="G43" s="139"/>
      <c r="H43" s="140"/>
      <c r="I43" s="141"/>
      <c r="J43" s="142"/>
      <c r="K43" s="142"/>
      <c r="L43" s="143"/>
      <c r="M43" s="144"/>
      <c r="N43" s="144"/>
      <c r="O43" s="144"/>
      <c r="P43" s="144"/>
      <c r="Q43" s="142"/>
      <c r="R43" s="142"/>
    </row>
    <row r="44" spans="1:18" x14ac:dyDescent="0.25">
      <c r="A44" s="136"/>
      <c r="B44" s="60"/>
      <c r="C44" s="142"/>
      <c r="D44" s="60"/>
      <c r="E44" s="137"/>
      <c r="F44" s="138"/>
      <c r="G44" s="139"/>
      <c r="H44" s="140"/>
      <c r="I44" s="141"/>
      <c r="J44" s="142"/>
      <c r="K44" s="142"/>
      <c r="L44" s="143"/>
      <c r="M44" s="144"/>
      <c r="N44" s="144"/>
      <c r="O44" s="144"/>
      <c r="P44" s="144"/>
      <c r="Q44" s="142"/>
      <c r="R44" s="142"/>
    </row>
    <row r="45" spans="1:18" x14ac:dyDescent="0.25">
      <c r="A45" s="136"/>
      <c r="B45" s="60"/>
      <c r="C45" s="142"/>
      <c r="D45" s="60"/>
      <c r="E45" s="137"/>
      <c r="F45" s="138"/>
      <c r="G45" s="139"/>
      <c r="H45" s="140"/>
      <c r="I45" s="141"/>
      <c r="J45" s="142"/>
      <c r="K45" s="142"/>
      <c r="L45" s="143"/>
      <c r="M45" s="144"/>
      <c r="N45" s="144"/>
      <c r="O45" s="144"/>
      <c r="P45" s="144"/>
      <c r="Q45" s="142"/>
      <c r="R45" s="142"/>
    </row>
    <row r="46" spans="1:18" x14ac:dyDescent="0.25">
      <c r="A46" s="136"/>
      <c r="B46" s="60"/>
      <c r="C46" s="142"/>
      <c r="D46" s="60"/>
      <c r="E46" s="137"/>
      <c r="F46" s="138"/>
      <c r="G46" s="139"/>
      <c r="H46" s="140"/>
      <c r="I46" s="141"/>
      <c r="J46" s="142"/>
      <c r="K46" s="142"/>
      <c r="L46" s="143"/>
      <c r="M46" s="144"/>
      <c r="N46" s="144"/>
      <c r="O46" s="144"/>
      <c r="P46" s="144"/>
      <c r="Q46" s="142"/>
      <c r="R46" s="142"/>
    </row>
    <row r="47" spans="1:18" x14ac:dyDescent="0.25">
      <c r="A47" s="136"/>
      <c r="B47" s="60"/>
      <c r="C47" s="142"/>
      <c r="D47" s="60"/>
      <c r="E47" s="137"/>
      <c r="F47" s="138"/>
      <c r="G47" s="139"/>
      <c r="H47" s="140"/>
      <c r="I47" s="141"/>
      <c r="J47" s="142"/>
      <c r="K47" s="142"/>
      <c r="L47" s="143"/>
      <c r="M47" s="144"/>
      <c r="N47" s="144"/>
      <c r="O47" s="144"/>
      <c r="P47" s="144"/>
      <c r="Q47" s="142"/>
      <c r="R47" s="142"/>
    </row>
    <row r="48" spans="1:18" x14ac:dyDescent="0.25">
      <c r="A48" s="136"/>
      <c r="B48" s="60"/>
      <c r="C48" s="142"/>
      <c r="D48" s="60"/>
      <c r="E48" s="137"/>
      <c r="F48" s="138"/>
      <c r="G48" s="139"/>
      <c r="H48" s="140"/>
      <c r="I48" s="141"/>
      <c r="J48" s="142"/>
      <c r="K48" s="142"/>
      <c r="L48" s="143"/>
      <c r="M48" s="144"/>
      <c r="N48" s="144"/>
      <c r="O48" s="144"/>
      <c r="P48" s="144"/>
      <c r="Q48" s="142"/>
      <c r="R48" s="142"/>
    </row>
    <row r="49" spans="1:18" x14ac:dyDescent="0.25">
      <c r="A49" s="136"/>
      <c r="B49" s="60"/>
      <c r="C49" s="142"/>
      <c r="D49" s="60"/>
      <c r="E49" s="137"/>
      <c r="F49" s="138"/>
      <c r="G49" s="139"/>
      <c r="H49" s="140"/>
      <c r="I49" s="141"/>
      <c r="J49" s="142"/>
      <c r="K49" s="142"/>
      <c r="L49" s="143"/>
      <c r="M49" s="144"/>
      <c r="N49" s="144"/>
      <c r="O49" s="144"/>
      <c r="P49" s="144"/>
      <c r="Q49" s="142"/>
      <c r="R49" s="142"/>
    </row>
    <row r="50" spans="1:18" x14ac:dyDescent="0.25">
      <c r="A50" s="136"/>
      <c r="B50" s="60"/>
      <c r="C50" s="142"/>
      <c r="D50" s="60"/>
      <c r="E50" s="137"/>
      <c r="F50" s="138"/>
      <c r="G50" s="139"/>
      <c r="H50" s="140"/>
      <c r="I50" s="141"/>
      <c r="J50" s="142"/>
      <c r="K50" s="142"/>
      <c r="L50" s="143"/>
      <c r="M50" s="144"/>
      <c r="N50" s="144"/>
      <c r="O50" s="144"/>
      <c r="P50" s="144"/>
      <c r="Q50" s="142"/>
      <c r="R50" s="142"/>
    </row>
    <row r="51" spans="1:18" x14ac:dyDescent="0.25">
      <c r="A51" s="136"/>
      <c r="B51" s="60"/>
      <c r="C51" s="142"/>
      <c r="D51" s="60"/>
      <c r="E51" s="137"/>
      <c r="F51" s="138"/>
      <c r="G51" s="139"/>
      <c r="H51" s="140"/>
      <c r="I51" s="141"/>
      <c r="J51" s="142"/>
      <c r="K51" s="142"/>
      <c r="L51" s="143"/>
      <c r="M51" s="144"/>
      <c r="N51" s="144"/>
      <c r="O51" s="144"/>
      <c r="P51" s="144"/>
      <c r="Q51" s="142"/>
      <c r="R51" s="142"/>
    </row>
    <row r="52" spans="1:18" x14ac:dyDescent="0.25">
      <c r="A52" s="136"/>
      <c r="B52" s="60"/>
      <c r="C52" s="142"/>
      <c r="D52" s="60"/>
      <c r="E52" s="137"/>
      <c r="F52" s="138"/>
      <c r="G52" s="139"/>
      <c r="H52" s="140"/>
      <c r="I52" s="141"/>
      <c r="J52" s="142"/>
      <c r="K52" s="142"/>
      <c r="L52" s="143"/>
      <c r="M52" s="144"/>
      <c r="N52" s="144"/>
      <c r="O52" s="144"/>
      <c r="P52" s="144"/>
      <c r="Q52" s="142"/>
      <c r="R52" s="142"/>
    </row>
    <row r="53" spans="1:18" x14ac:dyDescent="0.25">
      <c r="A53" s="136"/>
      <c r="B53" s="60"/>
      <c r="C53" s="142"/>
      <c r="D53" s="60"/>
      <c r="E53" s="137"/>
      <c r="F53" s="138"/>
      <c r="G53" s="139"/>
      <c r="H53" s="140"/>
      <c r="I53" s="141"/>
      <c r="J53" s="142"/>
      <c r="K53" s="142"/>
      <c r="L53" s="143"/>
      <c r="M53" s="144"/>
      <c r="N53" s="144"/>
      <c r="O53" s="144"/>
      <c r="P53" s="144"/>
      <c r="Q53" s="142"/>
      <c r="R53" s="142"/>
    </row>
    <row r="54" spans="1:18" x14ac:dyDescent="0.25">
      <c r="A54" s="136"/>
      <c r="B54" s="60"/>
      <c r="C54" s="142"/>
      <c r="D54" s="60"/>
      <c r="E54" s="137"/>
      <c r="F54" s="138"/>
      <c r="G54" s="139"/>
      <c r="H54" s="140"/>
      <c r="I54" s="141"/>
      <c r="J54" s="142"/>
      <c r="K54" s="142"/>
      <c r="L54" s="143"/>
      <c r="M54" s="144"/>
      <c r="N54" s="144"/>
      <c r="O54" s="144"/>
      <c r="P54" s="144"/>
      <c r="Q54" s="142"/>
      <c r="R54" s="142"/>
    </row>
    <row r="55" spans="1:18" x14ac:dyDescent="0.25">
      <c r="A55" s="136"/>
      <c r="B55" s="60"/>
      <c r="C55" s="142"/>
      <c r="D55" s="60"/>
      <c r="E55" s="137"/>
      <c r="F55" s="138"/>
      <c r="G55" s="139"/>
      <c r="H55" s="140"/>
      <c r="I55" s="141"/>
      <c r="J55" s="142"/>
      <c r="K55" s="142"/>
      <c r="L55" s="143"/>
      <c r="M55" s="144"/>
      <c r="N55" s="144"/>
      <c r="O55" s="144"/>
      <c r="P55" s="144"/>
      <c r="Q55" s="142"/>
      <c r="R55" s="142"/>
    </row>
    <row r="56" spans="1:18" x14ac:dyDescent="0.25">
      <c r="A56" s="1"/>
      <c r="B56" s="1"/>
      <c r="C56" s="1"/>
      <c r="D56" s="2"/>
      <c r="E56" s="1"/>
      <c r="F56" s="1"/>
      <c r="G56" s="79"/>
      <c r="H56" s="80"/>
      <c r="I56" s="80"/>
      <c r="J56" s="1"/>
      <c r="K56" s="6"/>
      <c r="L56" s="1"/>
      <c r="M56" s="1"/>
      <c r="N56" s="1"/>
      <c r="O56" s="6"/>
      <c r="P56" s="6"/>
      <c r="Q56" s="6"/>
      <c r="R56" s="6"/>
    </row>
    <row r="57" spans="1:18" x14ac:dyDescent="0.25">
      <c r="A57" s="1"/>
      <c r="B57" s="1"/>
      <c r="C57" s="1"/>
      <c r="D57" s="2"/>
      <c r="E57" s="1"/>
      <c r="F57" s="1"/>
      <c r="G57" s="79"/>
      <c r="H57" s="80"/>
      <c r="I57" s="80"/>
      <c r="J57" s="1"/>
      <c r="K57" s="6"/>
      <c r="L57" s="1"/>
      <c r="M57" s="1"/>
      <c r="N57" s="1"/>
      <c r="O57" s="6"/>
      <c r="P57" s="6"/>
      <c r="Q57" s="6"/>
      <c r="R57" s="6"/>
    </row>
    <row r="58" spans="1:18" x14ac:dyDescent="0.25">
      <c r="A58" s="1"/>
      <c r="B58" s="1"/>
      <c r="C58" s="1"/>
      <c r="D58" s="2"/>
      <c r="E58" s="1"/>
      <c r="F58" s="1"/>
      <c r="G58" s="79"/>
      <c r="H58" s="80"/>
      <c r="I58" s="80"/>
      <c r="J58" s="1"/>
      <c r="K58" s="6"/>
      <c r="L58" s="1"/>
      <c r="M58" s="1"/>
      <c r="N58" s="1"/>
      <c r="O58" s="6"/>
      <c r="P58" s="6"/>
      <c r="Q58" s="6"/>
      <c r="R58" s="6"/>
    </row>
    <row r="59" spans="1:18" x14ac:dyDescent="0.25">
      <c r="A59" s="1"/>
      <c r="B59" s="1"/>
      <c r="C59" s="1"/>
      <c r="D59" s="2"/>
      <c r="E59" s="1"/>
      <c r="F59" s="1"/>
      <c r="G59" s="79"/>
      <c r="H59" s="80"/>
      <c r="I59" s="80"/>
      <c r="J59" s="1"/>
      <c r="K59" s="6"/>
      <c r="L59" s="1"/>
      <c r="M59" s="1"/>
      <c r="N59" s="1"/>
      <c r="O59" s="6"/>
      <c r="P59" s="6"/>
      <c r="Q59" s="6"/>
      <c r="R59" s="6"/>
    </row>
    <row r="60" spans="1:18" x14ac:dyDescent="0.25">
      <c r="A60" s="1"/>
      <c r="B60" s="1"/>
      <c r="C60" s="1"/>
      <c r="D60" s="2"/>
      <c r="E60" s="1"/>
      <c r="F60" s="1"/>
      <c r="G60" s="79"/>
      <c r="H60" s="80"/>
      <c r="I60" s="80"/>
      <c r="J60" s="1"/>
      <c r="K60" s="6"/>
      <c r="L60" s="1"/>
      <c r="M60" s="1"/>
      <c r="N60" s="1"/>
      <c r="O60" s="6"/>
      <c r="P60" s="6"/>
      <c r="Q60" s="6"/>
      <c r="R60" s="6"/>
    </row>
    <row r="61" spans="1:18" x14ac:dyDescent="0.25">
      <c r="A61" s="1"/>
      <c r="B61" s="81" t="s">
        <v>0</v>
      </c>
      <c r="C61" s="81"/>
      <c r="D61" s="81"/>
      <c r="E61" s="9" t="s">
        <v>71</v>
      </c>
      <c r="F61" s="9"/>
      <c r="G61" s="9"/>
      <c r="H61" s="9"/>
      <c r="I61" s="9"/>
      <c r="J61" s="9"/>
      <c r="K61" s="10"/>
      <c r="L61" s="11"/>
      <c r="M61" s="11"/>
      <c r="N61" s="11"/>
      <c r="O61" s="6"/>
      <c r="P61" s="6"/>
      <c r="Q61" s="6"/>
      <c r="R61" s="6"/>
    </row>
    <row r="62" spans="1:18" x14ac:dyDescent="0.25">
      <c r="A62" s="1"/>
      <c r="B62" s="82" t="s">
        <v>2</v>
      </c>
      <c r="C62" s="82"/>
      <c r="D62" s="82"/>
      <c r="E62" s="83" t="s">
        <v>72</v>
      </c>
      <c r="F62" s="83"/>
      <c r="G62" s="83"/>
      <c r="H62" s="83"/>
      <c r="I62" s="83"/>
      <c r="J62" s="83"/>
      <c r="K62" s="10"/>
      <c r="L62" s="11"/>
      <c r="M62" s="11"/>
      <c r="N62" s="11"/>
      <c r="O62" s="6"/>
      <c r="P62" s="6"/>
      <c r="Q62" s="6"/>
      <c r="R62" s="6"/>
    </row>
    <row r="63" spans="1:18" x14ac:dyDescent="0.25">
      <c r="A63" s="13"/>
      <c r="B63" s="81" t="s">
        <v>4</v>
      </c>
      <c r="C63" s="81"/>
      <c r="D63" s="81"/>
      <c r="E63" s="84" t="s">
        <v>5</v>
      </c>
      <c r="F63" s="159"/>
      <c r="G63" s="160"/>
      <c r="H63" s="161"/>
      <c r="I63" s="161"/>
      <c r="J63" s="162"/>
      <c r="K63" s="6"/>
      <c r="L63" s="11"/>
      <c r="M63" s="11"/>
      <c r="N63" s="11"/>
      <c r="O63" s="6"/>
      <c r="P63" s="6"/>
      <c r="Q63" s="6"/>
      <c r="R63" s="6"/>
    </row>
    <row r="64" spans="1:18" ht="15.75" thickBot="1" x14ac:dyDescent="0.3">
      <c r="A64" s="13"/>
      <c r="B64" s="145"/>
      <c r="C64" s="145"/>
      <c r="D64" s="145"/>
      <c r="E64" s="146"/>
      <c r="F64" s="147"/>
      <c r="G64" s="148"/>
      <c r="H64" s="149"/>
      <c r="I64" s="150"/>
      <c r="J64" s="151"/>
      <c r="K64" s="6"/>
      <c r="L64" s="11"/>
      <c r="M64" s="11"/>
      <c r="N64" s="11"/>
      <c r="O64" s="6"/>
      <c r="P64" s="6"/>
      <c r="Q64" s="6"/>
      <c r="R64" s="6"/>
    </row>
    <row r="65" spans="1:18" x14ac:dyDescent="0.25">
      <c r="A65" s="29" t="s">
        <v>6</v>
      </c>
      <c r="B65" s="30" t="s">
        <v>7</v>
      </c>
      <c r="C65" s="30"/>
      <c r="D65" s="30" t="s">
        <v>8</v>
      </c>
      <c r="E65" s="30" t="s">
        <v>9</v>
      </c>
      <c r="F65" s="96" t="s">
        <v>10</v>
      </c>
      <c r="G65" s="97" t="s">
        <v>73</v>
      </c>
      <c r="H65" s="30" t="s">
        <v>12</v>
      </c>
      <c r="I65" s="30"/>
      <c r="J65" s="30"/>
      <c r="K65" s="30"/>
      <c r="L65" s="30"/>
      <c r="M65" s="30" t="s">
        <v>13</v>
      </c>
      <c r="N65" s="30"/>
      <c r="O65" s="30" t="s">
        <v>14</v>
      </c>
      <c r="P65" s="30"/>
      <c r="Q65" s="30" t="s">
        <v>15</v>
      </c>
      <c r="R65" s="32"/>
    </row>
    <row r="66" spans="1:18" x14ac:dyDescent="0.25">
      <c r="A66" s="33"/>
      <c r="B66" s="34" t="s">
        <v>16</v>
      </c>
      <c r="C66" s="34" t="s">
        <v>17</v>
      </c>
      <c r="D66" s="34"/>
      <c r="E66" s="34"/>
      <c r="F66" s="98"/>
      <c r="G66" s="99"/>
      <c r="H66" s="34" t="s">
        <v>18</v>
      </c>
      <c r="I66" s="34"/>
      <c r="J66" s="34" t="s">
        <v>19</v>
      </c>
      <c r="K66" s="34"/>
      <c r="L66" s="34"/>
      <c r="M66" s="34" t="s">
        <v>20</v>
      </c>
      <c r="N66" s="34"/>
      <c r="O66" s="34" t="s">
        <v>20</v>
      </c>
      <c r="P66" s="34"/>
      <c r="Q66" s="34"/>
      <c r="R66" s="36"/>
    </row>
    <row r="67" spans="1:18" ht="23.25" thickBot="1" x14ac:dyDescent="0.3">
      <c r="A67" s="163"/>
      <c r="B67" s="164"/>
      <c r="C67" s="164"/>
      <c r="D67" s="164"/>
      <c r="E67" s="164"/>
      <c r="F67" s="165"/>
      <c r="G67" s="166"/>
      <c r="H67" s="167" t="s">
        <v>21</v>
      </c>
      <c r="I67" s="168" t="s">
        <v>22</v>
      </c>
      <c r="J67" s="168" t="s">
        <v>23</v>
      </c>
      <c r="K67" s="168" t="s">
        <v>24</v>
      </c>
      <c r="L67" s="169" t="s">
        <v>25</v>
      </c>
      <c r="M67" s="168" t="s">
        <v>26</v>
      </c>
      <c r="N67" s="168" t="s">
        <v>25</v>
      </c>
      <c r="O67" s="168" t="s">
        <v>21</v>
      </c>
      <c r="P67" s="168" t="s">
        <v>22</v>
      </c>
      <c r="Q67" s="168" t="s">
        <v>27</v>
      </c>
      <c r="R67" s="170" t="s">
        <v>28</v>
      </c>
    </row>
    <row r="68" spans="1:18" ht="67.5" x14ac:dyDescent="0.25">
      <c r="A68" s="103">
        <v>159951033</v>
      </c>
      <c r="B68" s="152">
        <v>401010</v>
      </c>
      <c r="C68" s="110" t="s">
        <v>103</v>
      </c>
      <c r="D68" s="152" t="s">
        <v>104</v>
      </c>
      <c r="E68" s="105" t="s">
        <v>105</v>
      </c>
      <c r="F68" s="153" t="s">
        <v>77</v>
      </c>
      <c r="G68" s="107">
        <v>98058.28</v>
      </c>
      <c r="H68" s="154"/>
      <c r="I68" s="109">
        <f>29417.48+68640.8</f>
        <v>98058.28</v>
      </c>
      <c r="J68" s="110">
        <v>0</v>
      </c>
      <c r="K68" s="110">
        <v>0</v>
      </c>
      <c r="L68" s="111" t="s">
        <v>33</v>
      </c>
      <c r="M68" s="112">
        <f>H68*100/G68</f>
        <v>0</v>
      </c>
      <c r="N68" s="112">
        <f>I68*100/G68</f>
        <v>100</v>
      </c>
      <c r="O68" s="112">
        <v>100</v>
      </c>
      <c r="P68" s="112">
        <v>100</v>
      </c>
      <c r="Q68" s="110"/>
      <c r="R68" s="113" t="s">
        <v>34</v>
      </c>
    </row>
    <row r="69" spans="1:18" ht="101.25" x14ac:dyDescent="0.25">
      <c r="A69" s="114">
        <v>159951036</v>
      </c>
      <c r="B69" s="155">
        <v>401011</v>
      </c>
      <c r="C69" s="121" t="s">
        <v>106</v>
      </c>
      <c r="D69" s="155" t="s">
        <v>30</v>
      </c>
      <c r="E69" s="116" t="s">
        <v>107</v>
      </c>
      <c r="F69" s="124" t="s">
        <v>108</v>
      </c>
      <c r="G69" s="118">
        <v>217981.49</v>
      </c>
      <c r="H69" s="119"/>
      <c r="I69" s="120">
        <f>65394.44+132527.93+20059.12</f>
        <v>217981.49</v>
      </c>
      <c r="J69" s="121">
        <v>0</v>
      </c>
      <c r="K69" s="121">
        <v>0</v>
      </c>
      <c r="L69" s="122" t="s">
        <v>33</v>
      </c>
      <c r="M69" s="157">
        <f>H69*100/G69</f>
        <v>0</v>
      </c>
      <c r="N69" s="157">
        <f>I69*100/G69</f>
        <v>100</v>
      </c>
      <c r="O69" s="157">
        <f>H69*100/G69</f>
        <v>0</v>
      </c>
      <c r="P69" s="157">
        <f>I69*100/G69</f>
        <v>100</v>
      </c>
      <c r="Q69" s="121"/>
      <c r="R69" s="123" t="s">
        <v>34</v>
      </c>
    </row>
    <row r="70" spans="1:18" ht="135" x14ac:dyDescent="0.25">
      <c r="A70" s="114">
        <v>159951044</v>
      </c>
      <c r="B70" s="155">
        <v>401012</v>
      </c>
      <c r="C70" s="121" t="s">
        <v>109</v>
      </c>
      <c r="D70" s="155" t="s">
        <v>110</v>
      </c>
      <c r="E70" s="116" t="s">
        <v>111</v>
      </c>
      <c r="F70" s="124" t="s">
        <v>112</v>
      </c>
      <c r="G70" s="118">
        <v>395479.9</v>
      </c>
      <c r="H70" s="119"/>
      <c r="I70" s="120">
        <f>118643.97+229691.96+47143.97</f>
        <v>395479.9</v>
      </c>
      <c r="J70" s="121">
        <v>0</v>
      </c>
      <c r="K70" s="121">
        <v>0</v>
      </c>
      <c r="L70" s="122" t="s">
        <v>33</v>
      </c>
      <c r="M70" s="157">
        <f>H70*100/G70</f>
        <v>0</v>
      </c>
      <c r="N70" s="157">
        <f>I70*100/G70</f>
        <v>100</v>
      </c>
      <c r="O70" s="157">
        <f>H70*100/G70</f>
        <v>0</v>
      </c>
      <c r="P70" s="157">
        <f>I70*100/G70</f>
        <v>100</v>
      </c>
      <c r="Q70" s="121"/>
      <c r="R70" s="123" t="s">
        <v>34</v>
      </c>
    </row>
    <row r="71" spans="1:18" ht="45.75" thickBot="1" x14ac:dyDescent="0.3">
      <c r="A71" s="125">
        <v>159951052</v>
      </c>
      <c r="B71" s="158">
        <v>401013</v>
      </c>
      <c r="C71" s="132" t="s">
        <v>113</v>
      </c>
      <c r="D71" s="158" t="s">
        <v>100</v>
      </c>
      <c r="E71" s="127" t="s">
        <v>114</v>
      </c>
      <c r="F71" s="128" t="s">
        <v>77</v>
      </c>
      <c r="G71" s="129">
        <v>332746.74</v>
      </c>
      <c r="H71" s="130"/>
      <c r="I71" s="131">
        <f>265701.46+67045.28</f>
        <v>332746.74</v>
      </c>
      <c r="J71" s="132">
        <v>0</v>
      </c>
      <c r="K71" s="132">
        <v>0</v>
      </c>
      <c r="L71" s="133" t="s">
        <v>33</v>
      </c>
      <c r="M71" s="134">
        <f>H71*100/G71</f>
        <v>0</v>
      </c>
      <c r="N71" s="134">
        <f>I71*100/G71</f>
        <v>100</v>
      </c>
      <c r="O71" s="134">
        <f>H71*100/G71</f>
        <v>0</v>
      </c>
      <c r="P71" s="134">
        <f>I71*100/G71</f>
        <v>100</v>
      </c>
      <c r="Q71" s="132" t="s">
        <v>34</v>
      </c>
      <c r="R71" s="135"/>
    </row>
    <row r="72" spans="1:18" x14ac:dyDescent="0.25">
      <c r="A72" s="171"/>
      <c r="B72" s="171"/>
      <c r="C72" s="171"/>
      <c r="D72" s="171"/>
      <c r="E72" s="171"/>
      <c r="F72" s="172"/>
      <c r="G72" s="173"/>
      <c r="H72" s="174"/>
      <c r="I72" s="172"/>
      <c r="J72" s="172"/>
      <c r="K72" s="172"/>
      <c r="L72" s="172"/>
      <c r="M72" s="60"/>
      <c r="N72" s="60"/>
      <c r="O72" s="60"/>
      <c r="P72" s="60"/>
      <c r="Q72" s="60"/>
      <c r="R72" s="60"/>
    </row>
    <row r="73" spans="1:18" x14ac:dyDescent="0.25">
      <c r="A73" s="171"/>
      <c r="B73" s="171"/>
      <c r="C73" s="171"/>
      <c r="D73" s="171"/>
      <c r="E73" s="171"/>
      <c r="F73" s="60"/>
      <c r="G73" s="70"/>
      <c r="H73" s="70"/>
      <c r="I73" s="175"/>
      <c r="J73" s="176"/>
      <c r="K73" s="177"/>
      <c r="L73" s="177"/>
      <c r="M73" s="60"/>
      <c r="N73" s="60"/>
      <c r="O73" s="60"/>
      <c r="P73" s="60"/>
      <c r="Q73" s="60"/>
      <c r="R73" s="60"/>
    </row>
    <row r="74" spans="1:18" x14ac:dyDescent="0.25">
      <c r="A74" s="171"/>
      <c r="B74" s="171"/>
      <c r="C74" s="171"/>
      <c r="D74" s="171"/>
      <c r="E74" s="171"/>
      <c r="F74" s="60"/>
      <c r="G74" s="70"/>
      <c r="H74" s="70"/>
      <c r="I74" s="175"/>
      <c r="J74" s="176"/>
      <c r="K74" s="177"/>
      <c r="L74" s="177"/>
      <c r="M74" s="60"/>
      <c r="N74" s="60"/>
      <c r="O74" s="60"/>
      <c r="P74" s="60"/>
      <c r="Q74" s="60"/>
      <c r="R74" s="60"/>
    </row>
    <row r="75" spans="1:18" x14ac:dyDescent="0.25">
      <c r="A75" s="1"/>
      <c r="B75" s="1"/>
      <c r="C75" s="1"/>
      <c r="D75" s="1"/>
      <c r="E75" s="1"/>
      <c r="F75" s="79"/>
      <c r="G75" s="80"/>
      <c r="H75" s="80"/>
      <c r="I75" s="1"/>
      <c r="J75" s="6"/>
      <c r="K75" s="1"/>
      <c r="L75" s="1"/>
      <c r="M75" s="1"/>
      <c r="N75" s="6"/>
      <c r="O75" s="6"/>
      <c r="P75" s="6"/>
      <c r="Q75" s="6"/>
      <c r="R75" s="1"/>
    </row>
    <row r="76" spans="1:18" x14ac:dyDescent="0.25">
      <c r="A76" s="1"/>
      <c r="B76" s="1"/>
      <c r="C76" s="1"/>
      <c r="D76" s="1"/>
      <c r="E76" s="1"/>
      <c r="F76" s="79"/>
      <c r="G76" s="80"/>
      <c r="H76" s="80"/>
      <c r="I76" s="1"/>
      <c r="J76" s="6"/>
      <c r="K76" s="1"/>
      <c r="L76" s="1"/>
      <c r="M76" s="1"/>
      <c r="N76" s="6"/>
      <c r="O76" s="6"/>
      <c r="P76" s="6"/>
      <c r="Q76" s="6"/>
      <c r="R76" s="1"/>
    </row>
    <row r="77" spans="1:18" x14ac:dyDescent="0.25">
      <c r="A77" s="1"/>
      <c r="B77" s="1"/>
      <c r="C77" s="1"/>
      <c r="D77" s="1"/>
      <c r="E77" s="1"/>
      <c r="F77" s="79"/>
      <c r="G77" s="80"/>
      <c r="H77" s="80"/>
      <c r="I77" s="1"/>
      <c r="J77" s="6"/>
      <c r="K77" s="1"/>
      <c r="L77" s="1"/>
      <c r="M77" s="1"/>
      <c r="N77" s="6"/>
      <c r="O77" s="6"/>
      <c r="P77" s="6"/>
      <c r="Q77" s="6"/>
      <c r="R77" s="1"/>
    </row>
    <row r="78" spans="1:18" x14ac:dyDescent="0.25">
      <c r="A78" s="1"/>
      <c r="B78" s="1"/>
      <c r="C78" s="1"/>
      <c r="D78" s="1"/>
      <c r="E78" s="1"/>
      <c r="F78" s="79"/>
      <c r="G78" s="80"/>
      <c r="H78" s="80"/>
      <c r="I78" s="1"/>
      <c r="J78" s="6"/>
      <c r="K78" s="1"/>
      <c r="L78" s="1"/>
      <c r="M78" s="1"/>
      <c r="N78" s="6"/>
      <c r="O78" s="6"/>
      <c r="P78" s="6"/>
      <c r="Q78" s="6"/>
      <c r="R78" s="1"/>
    </row>
    <row r="79" spans="1:18" x14ac:dyDescent="0.25">
      <c r="A79" s="1"/>
      <c r="B79" s="1"/>
      <c r="C79" s="1"/>
      <c r="D79" s="1"/>
      <c r="E79" s="1"/>
      <c r="F79" s="79"/>
      <c r="G79" s="80"/>
      <c r="H79" s="80"/>
      <c r="I79" s="1"/>
      <c r="J79" s="6"/>
      <c r="K79" s="1"/>
      <c r="L79" s="1"/>
      <c r="M79" s="1"/>
      <c r="N79" s="6"/>
      <c r="O79" s="6"/>
      <c r="P79" s="6"/>
      <c r="Q79" s="6"/>
      <c r="R79" s="1"/>
    </row>
    <row r="80" spans="1:18" x14ac:dyDescent="0.25">
      <c r="H80" s="178"/>
    </row>
    <row r="81" spans="1:18" x14ac:dyDescent="0.25">
      <c r="H81" s="178"/>
    </row>
    <row r="82" spans="1:18" x14ac:dyDescent="0.25">
      <c r="H82" s="178"/>
    </row>
    <row r="83" spans="1:18" x14ac:dyDescent="0.25">
      <c r="H83" s="178"/>
    </row>
    <row r="84" spans="1:18" x14ac:dyDescent="0.25">
      <c r="A84" s="1"/>
      <c r="B84" s="1"/>
      <c r="C84" s="1"/>
      <c r="D84" s="2"/>
      <c r="E84" s="1"/>
      <c r="F84" s="1"/>
      <c r="G84" s="79"/>
      <c r="H84" s="80"/>
      <c r="I84" s="80"/>
      <c r="J84" s="1"/>
      <c r="K84" s="6"/>
      <c r="L84" s="1"/>
      <c r="M84" s="1"/>
      <c r="N84" s="1"/>
      <c r="O84" s="6"/>
      <c r="P84" s="6"/>
      <c r="Q84" s="6"/>
      <c r="R84" s="6"/>
    </row>
    <row r="85" spans="1:18" x14ac:dyDescent="0.25">
      <c r="A85" s="1"/>
      <c r="B85" s="1"/>
      <c r="C85" s="1"/>
      <c r="D85" s="2"/>
      <c r="E85" s="1"/>
      <c r="F85" s="1"/>
      <c r="G85" s="79"/>
      <c r="H85" s="80"/>
      <c r="I85" s="80"/>
      <c r="J85" s="1"/>
      <c r="K85" s="6"/>
      <c r="L85" s="1"/>
      <c r="M85" s="1"/>
      <c r="N85" s="1"/>
      <c r="O85" s="6"/>
      <c r="P85" s="6"/>
      <c r="Q85" s="6"/>
      <c r="R85" s="6"/>
    </row>
    <row r="86" spans="1:18" x14ac:dyDescent="0.25">
      <c r="A86" s="1"/>
      <c r="B86" s="1"/>
      <c r="C86" s="1"/>
      <c r="D86" s="2"/>
      <c r="E86" s="1"/>
      <c r="F86" s="1"/>
      <c r="G86" s="79"/>
      <c r="H86" s="80"/>
      <c r="I86" s="80"/>
      <c r="J86" s="1"/>
      <c r="K86" s="6"/>
      <c r="L86" s="1"/>
      <c r="M86" s="1"/>
      <c r="N86" s="1"/>
      <c r="O86" s="6"/>
      <c r="P86" s="6"/>
      <c r="Q86" s="6"/>
      <c r="R86" s="6"/>
    </row>
    <row r="87" spans="1:18" x14ac:dyDescent="0.25">
      <c r="A87" s="1"/>
      <c r="B87" s="1"/>
      <c r="C87" s="1"/>
      <c r="D87" s="2"/>
      <c r="E87" s="1"/>
      <c r="F87" s="1"/>
      <c r="G87" s="79"/>
      <c r="H87" s="80"/>
      <c r="I87" s="80"/>
      <c r="J87" s="1"/>
      <c r="K87" s="6"/>
      <c r="L87" s="1"/>
      <c r="M87" s="1"/>
      <c r="N87" s="1"/>
      <c r="O87" s="6"/>
      <c r="P87" s="6"/>
      <c r="Q87" s="6"/>
      <c r="R87" s="6"/>
    </row>
    <row r="88" spans="1:18" x14ac:dyDescent="0.25">
      <c r="A88" s="1"/>
      <c r="B88" s="1"/>
      <c r="C88" s="1"/>
      <c r="D88" s="2"/>
      <c r="E88" s="1"/>
      <c r="F88" s="1"/>
      <c r="G88" s="79"/>
      <c r="H88" s="80"/>
      <c r="I88" s="80"/>
      <c r="J88" s="1"/>
      <c r="K88" s="6"/>
      <c r="L88" s="1"/>
      <c r="M88" s="1"/>
      <c r="N88" s="1"/>
      <c r="O88" s="6"/>
      <c r="P88" s="6"/>
      <c r="Q88" s="6"/>
      <c r="R88" s="6"/>
    </row>
    <row r="89" spans="1:18" x14ac:dyDescent="0.25">
      <c r="A89" s="1"/>
      <c r="B89" s="81" t="s">
        <v>0</v>
      </c>
      <c r="C89" s="81"/>
      <c r="D89" s="81"/>
      <c r="E89" s="9" t="s">
        <v>71</v>
      </c>
      <c r="F89" s="9"/>
      <c r="G89" s="9"/>
      <c r="H89" s="9"/>
      <c r="I89" s="9"/>
      <c r="J89" s="9"/>
      <c r="K89" s="10"/>
      <c r="L89" s="11"/>
      <c r="M89" s="11"/>
      <c r="N89" s="11"/>
      <c r="O89" s="6"/>
      <c r="P89" s="6"/>
      <c r="Q89" s="6"/>
      <c r="R89" s="6"/>
    </row>
    <row r="90" spans="1:18" x14ac:dyDescent="0.25">
      <c r="A90" s="1"/>
      <c r="B90" s="82" t="s">
        <v>2</v>
      </c>
      <c r="C90" s="82"/>
      <c r="D90" s="82"/>
      <c r="E90" s="83" t="s">
        <v>72</v>
      </c>
      <c r="F90" s="83"/>
      <c r="G90" s="83"/>
      <c r="H90" s="83"/>
      <c r="I90" s="83"/>
      <c r="J90" s="83"/>
      <c r="K90" s="10"/>
      <c r="L90" s="11"/>
      <c r="M90" s="11"/>
      <c r="N90" s="11"/>
      <c r="O90" s="6"/>
      <c r="P90" s="6"/>
      <c r="Q90" s="6"/>
      <c r="R90" s="6"/>
    </row>
    <row r="91" spans="1:18" x14ac:dyDescent="0.25">
      <c r="A91" s="13"/>
      <c r="B91" s="81" t="s">
        <v>4</v>
      </c>
      <c r="C91" s="81"/>
      <c r="D91" s="81"/>
      <c r="E91" s="84" t="s">
        <v>5</v>
      </c>
      <c r="F91" s="159"/>
      <c r="G91" s="160"/>
      <c r="H91" s="161"/>
      <c r="I91" s="161"/>
      <c r="J91" s="162"/>
      <c r="K91" s="6"/>
      <c r="L91" s="11"/>
      <c r="M91" s="11"/>
      <c r="N91" s="11"/>
      <c r="O91" s="6"/>
      <c r="P91" s="6"/>
      <c r="Q91" s="6"/>
      <c r="R91" s="6"/>
    </row>
    <row r="92" spans="1:18" ht="15.75" thickBot="1" x14ac:dyDescent="0.3">
      <c r="A92" s="13"/>
      <c r="B92" s="145"/>
      <c r="C92" s="145"/>
      <c r="D92" s="145"/>
      <c r="E92" s="146"/>
      <c r="F92" s="147"/>
      <c r="G92" s="148"/>
      <c r="H92" s="149"/>
      <c r="I92" s="150"/>
      <c r="J92" s="151"/>
      <c r="K92" s="6"/>
      <c r="L92" s="11"/>
      <c r="M92" s="11"/>
      <c r="N92" s="11"/>
      <c r="O92" s="6"/>
      <c r="P92" s="6"/>
      <c r="Q92" s="6"/>
      <c r="R92" s="6"/>
    </row>
    <row r="93" spans="1:18" x14ac:dyDescent="0.25">
      <c r="A93" s="29" t="s">
        <v>6</v>
      </c>
      <c r="B93" s="30" t="s">
        <v>7</v>
      </c>
      <c r="C93" s="30"/>
      <c r="D93" s="30" t="s">
        <v>8</v>
      </c>
      <c r="E93" s="30" t="s">
        <v>9</v>
      </c>
      <c r="F93" s="96" t="s">
        <v>10</v>
      </c>
      <c r="G93" s="97" t="s">
        <v>73</v>
      </c>
      <c r="H93" s="30" t="s">
        <v>12</v>
      </c>
      <c r="I93" s="30"/>
      <c r="J93" s="30"/>
      <c r="K93" s="30"/>
      <c r="L93" s="30"/>
      <c r="M93" s="30" t="s">
        <v>13</v>
      </c>
      <c r="N93" s="30"/>
      <c r="O93" s="30" t="s">
        <v>14</v>
      </c>
      <c r="P93" s="30"/>
      <c r="Q93" s="30" t="s">
        <v>15</v>
      </c>
      <c r="R93" s="32"/>
    </row>
    <row r="94" spans="1:18" x14ac:dyDescent="0.25">
      <c r="A94" s="33"/>
      <c r="B94" s="34" t="s">
        <v>16</v>
      </c>
      <c r="C94" s="34" t="s">
        <v>17</v>
      </c>
      <c r="D94" s="34"/>
      <c r="E94" s="34"/>
      <c r="F94" s="98"/>
      <c r="G94" s="99"/>
      <c r="H94" s="34" t="s">
        <v>18</v>
      </c>
      <c r="I94" s="34"/>
      <c r="J94" s="34" t="s">
        <v>19</v>
      </c>
      <c r="K94" s="34"/>
      <c r="L94" s="34"/>
      <c r="M94" s="34" t="s">
        <v>20</v>
      </c>
      <c r="N94" s="34"/>
      <c r="O94" s="34" t="s">
        <v>20</v>
      </c>
      <c r="P94" s="34"/>
      <c r="Q94" s="34"/>
      <c r="R94" s="36"/>
    </row>
    <row r="95" spans="1:18" ht="23.25" thickBot="1" x14ac:dyDescent="0.3">
      <c r="A95" s="38"/>
      <c r="B95" s="39"/>
      <c r="C95" s="39"/>
      <c r="D95" s="39"/>
      <c r="E95" s="39"/>
      <c r="F95" s="100"/>
      <c r="G95" s="101"/>
      <c r="H95" s="102" t="s">
        <v>21</v>
      </c>
      <c r="I95" s="43" t="s">
        <v>22</v>
      </c>
      <c r="J95" s="43" t="s">
        <v>23</v>
      </c>
      <c r="K95" s="43" t="s">
        <v>24</v>
      </c>
      <c r="L95" s="44" t="s">
        <v>25</v>
      </c>
      <c r="M95" s="43" t="s">
        <v>26</v>
      </c>
      <c r="N95" s="43" t="s">
        <v>25</v>
      </c>
      <c r="O95" s="43" t="s">
        <v>21</v>
      </c>
      <c r="P95" s="43" t="s">
        <v>22</v>
      </c>
      <c r="Q95" s="43" t="s">
        <v>27</v>
      </c>
      <c r="R95" s="46" t="s">
        <v>28</v>
      </c>
    </row>
    <row r="96" spans="1:18" ht="56.25" x14ac:dyDescent="0.25">
      <c r="A96" s="103">
        <v>159951030</v>
      </c>
      <c r="B96" s="152">
        <v>401014</v>
      </c>
      <c r="C96" s="110" t="s">
        <v>115</v>
      </c>
      <c r="D96" s="110" t="s">
        <v>116</v>
      </c>
      <c r="E96" s="105" t="s">
        <v>117</v>
      </c>
      <c r="F96" s="153" t="s">
        <v>77</v>
      </c>
      <c r="G96" s="107">
        <v>36473.879999999997</v>
      </c>
      <c r="H96" s="154"/>
      <c r="I96" s="109">
        <v>36473.879999999997</v>
      </c>
      <c r="J96" s="110">
        <v>0</v>
      </c>
      <c r="K96" s="110">
        <v>0</v>
      </c>
      <c r="L96" s="179" t="s">
        <v>33</v>
      </c>
      <c r="M96" s="112">
        <f>H96*100/G96</f>
        <v>0</v>
      </c>
      <c r="N96" s="112">
        <f>I96*100/G96</f>
        <v>100</v>
      </c>
      <c r="O96" s="112">
        <v>0</v>
      </c>
      <c r="P96" s="112">
        <v>100</v>
      </c>
      <c r="Q96" s="110"/>
      <c r="R96" s="113" t="s">
        <v>34</v>
      </c>
    </row>
    <row r="97" spans="1:18" ht="45" x14ac:dyDescent="0.25">
      <c r="A97" s="114">
        <v>159951029</v>
      </c>
      <c r="B97" s="155">
        <v>401015</v>
      </c>
      <c r="C97" s="121" t="s">
        <v>118</v>
      </c>
      <c r="D97" s="121" t="s">
        <v>119</v>
      </c>
      <c r="E97" s="116" t="s">
        <v>120</v>
      </c>
      <c r="F97" s="124" t="s">
        <v>77</v>
      </c>
      <c r="G97" s="118">
        <v>79286</v>
      </c>
      <c r="H97" s="119"/>
      <c r="I97" s="120">
        <v>79286</v>
      </c>
      <c r="J97" s="121">
        <v>0</v>
      </c>
      <c r="K97" s="121">
        <v>0</v>
      </c>
      <c r="L97" s="180" t="s">
        <v>33</v>
      </c>
      <c r="M97" s="157">
        <v>0</v>
      </c>
      <c r="N97" s="157">
        <v>100</v>
      </c>
      <c r="O97" s="157">
        <v>0</v>
      </c>
      <c r="P97" s="157">
        <v>100</v>
      </c>
      <c r="Q97" s="121"/>
      <c r="R97" s="123" t="s">
        <v>34</v>
      </c>
    </row>
    <row r="98" spans="1:18" ht="67.5" x14ac:dyDescent="0.25">
      <c r="A98" s="114">
        <v>159951060</v>
      </c>
      <c r="B98" s="155">
        <v>401016</v>
      </c>
      <c r="C98" s="121" t="s">
        <v>121</v>
      </c>
      <c r="D98" s="121" t="s">
        <v>65</v>
      </c>
      <c r="E98" s="116" t="s">
        <v>122</v>
      </c>
      <c r="F98" s="124" t="s">
        <v>77</v>
      </c>
      <c r="G98" s="118">
        <v>44984.800000000003</v>
      </c>
      <c r="H98" s="119"/>
      <c r="I98" s="120">
        <v>44984.800000000003</v>
      </c>
      <c r="J98" s="121">
        <v>0</v>
      </c>
      <c r="K98" s="121">
        <v>0</v>
      </c>
      <c r="L98" s="180" t="s">
        <v>33</v>
      </c>
      <c r="M98" s="157">
        <v>0</v>
      </c>
      <c r="N98" s="157">
        <v>100</v>
      </c>
      <c r="O98" s="157">
        <v>0</v>
      </c>
      <c r="P98" s="157">
        <v>100</v>
      </c>
      <c r="Q98" s="121"/>
      <c r="R98" s="123" t="s">
        <v>34</v>
      </c>
    </row>
    <row r="99" spans="1:18" ht="68.25" thickBot="1" x14ac:dyDescent="0.3">
      <c r="A99" s="125">
        <v>159951061</v>
      </c>
      <c r="B99" s="158">
        <v>401017</v>
      </c>
      <c r="C99" s="132" t="s">
        <v>123</v>
      </c>
      <c r="D99" s="132" t="s">
        <v>124</v>
      </c>
      <c r="E99" s="127" t="s">
        <v>125</v>
      </c>
      <c r="F99" s="128" t="s">
        <v>126</v>
      </c>
      <c r="G99" s="129">
        <v>304626.49</v>
      </c>
      <c r="H99" s="130"/>
      <c r="I99" s="131">
        <v>152313.24</v>
      </c>
      <c r="J99" s="132">
        <v>0</v>
      </c>
      <c r="K99" s="132">
        <v>0</v>
      </c>
      <c r="L99" s="181" t="s">
        <v>33</v>
      </c>
      <c r="M99" s="134">
        <f>H99*100/G99</f>
        <v>0</v>
      </c>
      <c r="N99" s="134">
        <f>I99*100/G99</f>
        <v>49.999998358645698</v>
      </c>
      <c r="O99" s="134">
        <f>H99*100/G99</f>
        <v>0</v>
      </c>
      <c r="P99" s="134">
        <f>I99*100/G99</f>
        <v>49.999998358645698</v>
      </c>
      <c r="Q99" s="132"/>
      <c r="R99" s="135" t="s">
        <v>34</v>
      </c>
    </row>
    <row r="100" spans="1:18" x14ac:dyDescent="0.25">
      <c r="A100" s="136"/>
      <c r="B100" s="60"/>
      <c r="C100" s="142"/>
      <c r="D100" s="142"/>
      <c r="E100" s="137"/>
      <c r="F100" s="138"/>
      <c r="G100" s="139"/>
      <c r="H100" s="140"/>
      <c r="I100" s="141"/>
      <c r="J100" s="142"/>
      <c r="K100" s="142"/>
      <c r="L100" s="182"/>
      <c r="M100" s="144"/>
      <c r="N100" s="144"/>
      <c r="O100" s="144"/>
      <c r="P100" s="144"/>
      <c r="Q100" s="142"/>
      <c r="R100" s="142"/>
    </row>
    <row r="101" spans="1:18" x14ac:dyDescent="0.25">
      <c r="A101" s="136"/>
      <c r="B101" s="60"/>
      <c r="C101" s="142"/>
      <c r="D101" s="142"/>
      <c r="E101" s="137"/>
      <c r="F101" s="138"/>
      <c r="G101" s="139"/>
      <c r="H101" s="140"/>
      <c r="I101" s="141"/>
      <c r="J101" s="142"/>
      <c r="K101" s="142"/>
      <c r="L101" s="182"/>
      <c r="M101" s="144"/>
      <c r="N101" s="144"/>
      <c r="O101" s="144"/>
      <c r="P101" s="144"/>
      <c r="Q101" s="142"/>
      <c r="R101" s="142"/>
    </row>
    <row r="102" spans="1:18" x14ac:dyDescent="0.25">
      <c r="A102" s="136"/>
      <c r="B102" s="60"/>
      <c r="C102" s="142"/>
      <c r="D102" s="142"/>
      <c r="E102" s="137"/>
      <c r="F102" s="138"/>
      <c r="G102" s="139"/>
      <c r="H102" s="140"/>
      <c r="I102" s="141"/>
      <c r="J102" s="142"/>
      <c r="K102" s="142"/>
      <c r="L102" s="182"/>
      <c r="M102" s="144"/>
      <c r="N102" s="144"/>
      <c r="O102" s="144"/>
      <c r="P102" s="144"/>
      <c r="Q102" s="142"/>
      <c r="R102" s="142"/>
    </row>
    <row r="103" spans="1:18" x14ac:dyDescent="0.25">
      <c r="A103" s="136"/>
      <c r="B103" s="60"/>
      <c r="C103" s="142"/>
      <c r="D103" s="142"/>
      <c r="E103" s="137"/>
      <c r="F103" s="138"/>
      <c r="G103" s="139"/>
      <c r="H103" s="140"/>
      <c r="I103" s="141"/>
      <c r="J103" s="142"/>
      <c r="K103" s="142"/>
      <c r="L103" s="182"/>
      <c r="M103" s="144"/>
      <c r="N103" s="144"/>
      <c r="O103" s="144"/>
      <c r="P103" s="144"/>
      <c r="Q103" s="142"/>
      <c r="R103" s="142"/>
    </row>
    <row r="104" spans="1:18" x14ac:dyDescent="0.25">
      <c r="A104" s="136"/>
      <c r="B104" s="60"/>
      <c r="C104" s="142"/>
      <c r="D104" s="142"/>
      <c r="E104" s="137"/>
      <c r="F104" s="138"/>
      <c r="G104" s="139"/>
      <c r="H104" s="140"/>
      <c r="I104" s="141"/>
      <c r="J104" s="142"/>
      <c r="K104" s="142"/>
      <c r="L104" s="182"/>
      <c r="M104" s="144"/>
      <c r="N104" s="144"/>
      <c r="O104" s="144"/>
      <c r="P104" s="144"/>
      <c r="Q104" s="142"/>
      <c r="R104" s="142"/>
    </row>
    <row r="105" spans="1:18" x14ac:dyDescent="0.25">
      <c r="A105" s="136"/>
      <c r="B105" s="60"/>
      <c r="C105" s="142"/>
      <c r="D105" s="142"/>
      <c r="E105" s="137"/>
      <c r="F105" s="138"/>
      <c r="G105" s="139"/>
      <c r="H105" s="140"/>
      <c r="I105" s="141"/>
      <c r="J105" s="142"/>
      <c r="K105" s="142"/>
      <c r="L105" s="182"/>
      <c r="M105" s="144"/>
      <c r="N105" s="144"/>
      <c r="O105" s="144"/>
      <c r="P105" s="144"/>
      <c r="Q105" s="142"/>
      <c r="R105" s="142"/>
    </row>
    <row r="106" spans="1:18" x14ac:dyDescent="0.25">
      <c r="A106" s="136"/>
      <c r="B106" s="60"/>
      <c r="C106" s="142"/>
      <c r="D106" s="142"/>
      <c r="E106" s="137"/>
      <c r="F106" s="138"/>
      <c r="G106" s="139"/>
      <c r="H106" s="140"/>
      <c r="I106" s="141"/>
      <c r="J106" s="142"/>
      <c r="K106" s="142"/>
      <c r="L106" s="182"/>
      <c r="M106" s="144"/>
      <c r="N106" s="144"/>
      <c r="O106" s="144"/>
      <c r="P106" s="144"/>
      <c r="Q106" s="142"/>
      <c r="R106" s="142"/>
    </row>
    <row r="107" spans="1:18" x14ac:dyDescent="0.25">
      <c r="A107" s="136"/>
      <c r="B107" s="60"/>
      <c r="C107" s="142"/>
      <c r="D107" s="142"/>
      <c r="E107" s="137"/>
      <c r="F107" s="138"/>
      <c r="G107" s="139"/>
      <c r="H107" s="140"/>
      <c r="I107" s="141"/>
      <c r="J107" s="142"/>
      <c r="K107" s="142"/>
      <c r="L107" s="182"/>
      <c r="M107" s="144"/>
      <c r="N107" s="144"/>
      <c r="O107" s="144"/>
      <c r="P107" s="144"/>
      <c r="Q107" s="142"/>
      <c r="R107" s="142"/>
    </row>
    <row r="108" spans="1:18" x14ac:dyDescent="0.25">
      <c r="A108" s="136"/>
      <c r="B108" s="60"/>
      <c r="C108" s="142"/>
      <c r="D108" s="142"/>
      <c r="E108" s="137"/>
      <c r="F108" s="138"/>
      <c r="G108" s="139"/>
      <c r="H108" s="140"/>
      <c r="I108" s="141"/>
      <c r="J108" s="142"/>
      <c r="K108" s="142"/>
      <c r="L108" s="182"/>
      <c r="M108" s="144"/>
      <c r="N108" s="144"/>
      <c r="O108" s="144"/>
      <c r="P108" s="144"/>
      <c r="Q108" s="142"/>
      <c r="R108" s="142"/>
    </row>
    <row r="109" spans="1:18" x14ac:dyDescent="0.25">
      <c r="A109" s="136"/>
      <c r="B109" s="60"/>
      <c r="C109" s="142"/>
      <c r="D109" s="142"/>
      <c r="E109" s="137"/>
      <c r="F109" s="138"/>
      <c r="G109" s="139"/>
      <c r="H109" s="140"/>
      <c r="I109" s="141"/>
      <c r="J109" s="142"/>
      <c r="K109" s="142"/>
      <c r="L109" s="182"/>
      <c r="M109" s="144"/>
      <c r="N109" s="144"/>
      <c r="O109" s="144"/>
      <c r="P109" s="144"/>
      <c r="Q109" s="142"/>
      <c r="R109" s="142"/>
    </row>
    <row r="110" spans="1:18" x14ac:dyDescent="0.25">
      <c r="A110" s="136"/>
      <c r="B110" s="60"/>
      <c r="C110" s="142"/>
      <c r="D110" s="142"/>
      <c r="E110" s="137"/>
      <c r="F110" s="138"/>
      <c r="G110" s="139"/>
      <c r="H110" s="140"/>
      <c r="I110" s="141"/>
      <c r="J110" s="142"/>
      <c r="K110" s="142"/>
      <c r="L110" s="182"/>
      <c r="M110" s="144"/>
      <c r="N110" s="144"/>
      <c r="O110" s="144"/>
      <c r="P110" s="144"/>
      <c r="Q110" s="142"/>
      <c r="R110" s="142"/>
    </row>
    <row r="111" spans="1:18" x14ac:dyDescent="0.25">
      <c r="A111" s="136"/>
      <c r="B111" s="60"/>
      <c r="C111" s="142"/>
      <c r="D111" s="142"/>
      <c r="E111" s="137"/>
      <c r="F111" s="138"/>
      <c r="G111" s="139"/>
      <c r="H111" s="140"/>
      <c r="I111" s="141"/>
      <c r="J111" s="142"/>
      <c r="K111" s="142"/>
      <c r="L111" s="182"/>
      <c r="M111" s="144"/>
      <c r="N111" s="144"/>
      <c r="O111" s="144"/>
      <c r="P111" s="144"/>
      <c r="Q111" s="142"/>
      <c r="R111" s="142"/>
    </row>
    <row r="112" spans="1:18" x14ac:dyDescent="0.25">
      <c r="A112" s="136"/>
      <c r="B112" s="60"/>
      <c r="C112" s="142"/>
      <c r="D112" s="142"/>
      <c r="E112" s="137"/>
      <c r="F112" s="138"/>
      <c r="G112" s="139"/>
      <c r="H112" s="140"/>
      <c r="I112" s="141"/>
      <c r="J112" s="142"/>
      <c r="K112" s="142"/>
      <c r="L112" s="182"/>
      <c r="M112" s="144"/>
      <c r="N112" s="144"/>
      <c r="O112" s="144"/>
      <c r="P112" s="144"/>
      <c r="Q112" s="142"/>
      <c r="R112" s="142"/>
    </row>
    <row r="113" spans="1:18" x14ac:dyDescent="0.25">
      <c r="A113" s="1"/>
      <c r="B113" s="1"/>
      <c r="C113" s="1"/>
      <c r="D113" s="2"/>
      <c r="E113" s="1"/>
      <c r="F113" s="1"/>
      <c r="G113" s="79"/>
      <c r="H113" s="80"/>
      <c r="I113" s="80"/>
      <c r="J113" s="1"/>
      <c r="K113" s="6"/>
      <c r="L113" s="1"/>
      <c r="M113" s="1"/>
      <c r="N113" s="1"/>
      <c r="O113" s="6"/>
      <c r="P113" s="6"/>
      <c r="Q113" s="6"/>
      <c r="R113" s="6"/>
    </row>
    <row r="114" spans="1:18" x14ac:dyDescent="0.25">
      <c r="A114" s="1"/>
      <c r="B114" s="1"/>
      <c r="C114" s="1"/>
      <c r="D114" s="2"/>
      <c r="E114" s="1"/>
      <c r="F114" s="1"/>
      <c r="G114" s="79"/>
      <c r="H114" s="80"/>
      <c r="I114" s="80"/>
      <c r="J114" s="1"/>
      <c r="K114" s="6"/>
      <c r="L114" s="1"/>
      <c r="M114" s="1"/>
      <c r="N114" s="1"/>
      <c r="O114" s="6"/>
      <c r="P114" s="6"/>
      <c r="Q114" s="6"/>
      <c r="R114" s="6"/>
    </row>
    <row r="115" spans="1:18" x14ac:dyDescent="0.25">
      <c r="A115" s="1"/>
      <c r="B115" s="1"/>
      <c r="C115" s="1"/>
      <c r="D115" s="2"/>
      <c r="E115" s="1"/>
      <c r="F115" s="1"/>
      <c r="G115" s="79"/>
      <c r="H115" s="80"/>
      <c r="I115" s="80"/>
      <c r="J115" s="1"/>
      <c r="K115" s="6"/>
      <c r="L115" s="1"/>
      <c r="M115" s="1"/>
      <c r="N115" s="1"/>
      <c r="O115" s="6"/>
      <c r="P115" s="6"/>
      <c r="Q115" s="6"/>
      <c r="R115" s="6"/>
    </row>
    <row r="116" spans="1:18" x14ac:dyDescent="0.25">
      <c r="A116" s="1"/>
      <c r="B116" s="1"/>
      <c r="C116" s="1"/>
      <c r="D116" s="2"/>
      <c r="E116" s="1"/>
      <c r="F116" s="1"/>
      <c r="G116" s="79"/>
      <c r="H116" s="80"/>
      <c r="I116" s="80"/>
      <c r="J116" s="1"/>
      <c r="K116" s="6"/>
      <c r="L116" s="1"/>
      <c r="M116" s="1"/>
      <c r="N116" s="1"/>
      <c r="O116" s="6"/>
      <c r="P116" s="6"/>
      <c r="Q116" s="6"/>
      <c r="R116" s="6"/>
    </row>
    <row r="117" spans="1:18" x14ac:dyDescent="0.25">
      <c r="A117" s="1"/>
      <c r="B117" s="1"/>
      <c r="C117" s="1"/>
      <c r="D117" s="2"/>
      <c r="E117" s="1"/>
      <c r="F117" s="1"/>
      <c r="G117" s="79"/>
      <c r="H117" s="80"/>
      <c r="I117" s="80"/>
      <c r="J117" s="1"/>
      <c r="K117" s="6"/>
      <c r="L117" s="1"/>
      <c r="M117" s="1"/>
      <c r="N117" s="1"/>
      <c r="O117" s="6"/>
      <c r="P117" s="6"/>
      <c r="Q117" s="6"/>
      <c r="R117" s="6"/>
    </row>
    <row r="118" spans="1:18" x14ac:dyDescent="0.25">
      <c r="A118" s="1"/>
      <c r="B118" s="81" t="s">
        <v>0</v>
      </c>
      <c r="C118" s="81"/>
      <c r="D118" s="81"/>
      <c r="E118" s="9" t="s">
        <v>87</v>
      </c>
      <c r="F118" s="9"/>
      <c r="G118" s="9"/>
      <c r="H118" s="9"/>
      <c r="I118" s="9"/>
      <c r="J118" s="9"/>
      <c r="K118" s="10"/>
      <c r="L118" s="11"/>
      <c r="M118" s="11"/>
      <c r="N118" s="11"/>
      <c r="O118" s="6"/>
      <c r="P118" s="6"/>
      <c r="Q118" s="6"/>
      <c r="R118" s="6"/>
    </row>
    <row r="119" spans="1:18" x14ac:dyDescent="0.25">
      <c r="A119" s="1"/>
      <c r="B119" s="82" t="s">
        <v>2</v>
      </c>
      <c r="C119" s="82"/>
      <c r="D119" s="82"/>
      <c r="E119" s="83" t="s">
        <v>72</v>
      </c>
      <c r="F119" s="83"/>
      <c r="G119" s="83"/>
      <c r="H119" s="83"/>
      <c r="I119" s="83"/>
      <c r="J119" s="83"/>
      <c r="K119" s="10"/>
      <c r="L119" s="11"/>
      <c r="M119" s="11"/>
      <c r="N119" s="11"/>
      <c r="O119" s="6"/>
      <c r="P119" s="6"/>
      <c r="Q119" s="6"/>
      <c r="R119" s="6"/>
    </row>
    <row r="120" spans="1:18" x14ac:dyDescent="0.25">
      <c r="A120" s="13"/>
      <c r="B120" s="81" t="s">
        <v>4</v>
      </c>
      <c r="C120" s="81"/>
      <c r="D120" s="81"/>
      <c r="E120" s="84" t="s">
        <v>5</v>
      </c>
      <c r="F120" s="159"/>
      <c r="G120" s="160"/>
      <c r="H120" s="161"/>
      <c r="I120" s="161"/>
      <c r="J120" s="162"/>
      <c r="K120" s="6"/>
      <c r="L120" s="11"/>
      <c r="M120" s="11"/>
      <c r="N120" s="11"/>
      <c r="O120" s="6"/>
      <c r="P120" s="6"/>
      <c r="Q120" s="6"/>
      <c r="R120" s="6"/>
    </row>
    <row r="121" spans="1:18" ht="15.75" thickBot="1" x14ac:dyDescent="0.3">
      <c r="A121" s="13"/>
      <c r="B121" s="145"/>
      <c r="C121" s="145"/>
      <c r="D121" s="145"/>
      <c r="E121" s="146"/>
      <c r="F121" s="183"/>
      <c r="G121" s="184"/>
      <c r="H121" s="185"/>
      <c r="I121" s="185"/>
      <c r="J121" s="186"/>
      <c r="K121" s="6"/>
      <c r="L121" s="11"/>
      <c r="M121" s="11"/>
      <c r="N121" s="11"/>
      <c r="O121" s="6"/>
      <c r="P121" s="6"/>
      <c r="Q121" s="6"/>
      <c r="R121" s="6"/>
    </row>
    <row r="122" spans="1:18" x14ac:dyDescent="0.25">
      <c r="A122" s="29" t="s">
        <v>6</v>
      </c>
      <c r="B122" s="30" t="s">
        <v>7</v>
      </c>
      <c r="C122" s="30"/>
      <c r="D122" s="30" t="s">
        <v>8</v>
      </c>
      <c r="E122" s="30" t="s">
        <v>9</v>
      </c>
      <c r="F122" s="96" t="s">
        <v>10</v>
      </c>
      <c r="G122" s="97" t="s">
        <v>73</v>
      </c>
      <c r="H122" s="30" t="s">
        <v>12</v>
      </c>
      <c r="I122" s="30"/>
      <c r="J122" s="30"/>
      <c r="K122" s="30"/>
      <c r="L122" s="30"/>
      <c r="M122" s="30" t="s">
        <v>13</v>
      </c>
      <c r="N122" s="30"/>
      <c r="O122" s="30" t="s">
        <v>14</v>
      </c>
      <c r="P122" s="30"/>
      <c r="Q122" s="30" t="s">
        <v>15</v>
      </c>
      <c r="R122" s="32"/>
    </row>
    <row r="123" spans="1:18" x14ac:dyDescent="0.25">
      <c r="A123" s="33"/>
      <c r="B123" s="34" t="s">
        <v>16</v>
      </c>
      <c r="C123" s="34" t="s">
        <v>17</v>
      </c>
      <c r="D123" s="34"/>
      <c r="E123" s="34"/>
      <c r="F123" s="98"/>
      <c r="G123" s="99"/>
      <c r="H123" s="34" t="s">
        <v>18</v>
      </c>
      <c r="I123" s="34"/>
      <c r="J123" s="34" t="s">
        <v>19</v>
      </c>
      <c r="K123" s="34"/>
      <c r="L123" s="34"/>
      <c r="M123" s="34" t="s">
        <v>20</v>
      </c>
      <c r="N123" s="34"/>
      <c r="O123" s="34" t="s">
        <v>20</v>
      </c>
      <c r="P123" s="34"/>
      <c r="Q123" s="34"/>
      <c r="R123" s="36"/>
    </row>
    <row r="124" spans="1:18" ht="23.25" thickBot="1" x14ac:dyDescent="0.3">
      <c r="A124" s="38"/>
      <c r="B124" s="39"/>
      <c r="C124" s="39"/>
      <c r="D124" s="39"/>
      <c r="E124" s="39"/>
      <c r="F124" s="100"/>
      <c r="G124" s="101"/>
      <c r="H124" s="102" t="s">
        <v>21</v>
      </c>
      <c r="I124" s="43" t="s">
        <v>22</v>
      </c>
      <c r="J124" s="43" t="s">
        <v>23</v>
      </c>
      <c r="K124" s="43" t="s">
        <v>24</v>
      </c>
      <c r="L124" s="44" t="s">
        <v>25</v>
      </c>
      <c r="M124" s="43" t="s">
        <v>26</v>
      </c>
      <c r="N124" s="43" t="s">
        <v>25</v>
      </c>
      <c r="O124" s="43" t="s">
        <v>21</v>
      </c>
      <c r="P124" s="43" t="s">
        <v>22</v>
      </c>
      <c r="Q124" s="43" t="s">
        <v>27</v>
      </c>
      <c r="R124" s="46" t="s">
        <v>28</v>
      </c>
    </row>
    <row r="125" spans="1:18" ht="45" x14ac:dyDescent="0.25">
      <c r="A125" s="103">
        <v>159951062</v>
      </c>
      <c r="B125" s="152">
        <v>401018</v>
      </c>
      <c r="C125" s="110" t="s">
        <v>127</v>
      </c>
      <c r="D125" s="110" t="s">
        <v>30</v>
      </c>
      <c r="E125" s="105" t="s">
        <v>128</v>
      </c>
      <c r="F125" s="153" t="s">
        <v>129</v>
      </c>
      <c r="G125" s="107">
        <v>42550.06</v>
      </c>
      <c r="H125" s="154"/>
      <c r="I125" s="109">
        <v>42550.06</v>
      </c>
      <c r="J125" s="110">
        <v>0</v>
      </c>
      <c r="K125" s="110">
        <v>0</v>
      </c>
      <c r="L125" s="179" t="s">
        <v>33</v>
      </c>
      <c r="M125" s="112">
        <f>H125*100/G125</f>
        <v>0</v>
      </c>
      <c r="N125" s="112">
        <f>I125*100/G125</f>
        <v>100</v>
      </c>
      <c r="O125" s="112">
        <f>H125*100/G125</f>
        <v>0</v>
      </c>
      <c r="P125" s="112">
        <f>I125*100/G125</f>
        <v>100</v>
      </c>
      <c r="Q125" s="110"/>
      <c r="R125" s="113" t="s">
        <v>34</v>
      </c>
    </row>
    <row r="126" spans="1:18" ht="45" x14ac:dyDescent="0.25">
      <c r="A126" s="114">
        <v>159951063</v>
      </c>
      <c r="B126" s="155">
        <v>401019</v>
      </c>
      <c r="C126" s="121" t="s">
        <v>130</v>
      </c>
      <c r="D126" s="187" t="s">
        <v>131</v>
      </c>
      <c r="E126" s="116" t="s">
        <v>132</v>
      </c>
      <c r="F126" s="124" t="s">
        <v>129</v>
      </c>
      <c r="G126" s="188">
        <v>21320.01</v>
      </c>
      <c r="H126" s="119"/>
      <c r="I126" s="120">
        <v>21320.01</v>
      </c>
      <c r="J126" s="121">
        <v>0</v>
      </c>
      <c r="K126" s="121">
        <v>0</v>
      </c>
      <c r="L126" s="180" t="s">
        <v>33</v>
      </c>
      <c r="M126" s="157">
        <v>0</v>
      </c>
      <c r="N126" s="157">
        <v>100</v>
      </c>
      <c r="O126" s="157">
        <v>0</v>
      </c>
      <c r="P126" s="157">
        <v>100</v>
      </c>
      <c r="Q126" s="121"/>
      <c r="R126" s="123" t="s">
        <v>34</v>
      </c>
    </row>
    <row r="127" spans="1:18" ht="56.25" x14ac:dyDescent="0.25">
      <c r="A127" s="114">
        <v>159951070</v>
      </c>
      <c r="B127" s="155">
        <v>401020</v>
      </c>
      <c r="C127" s="121" t="s">
        <v>133</v>
      </c>
      <c r="D127" s="121" t="s">
        <v>93</v>
      </c>
      <c r="E127" s="116" t="s">
        <v>94</v>
      </c>
      <c r="F127" s="124" t="s">
        <v>126</v>
      </c>
      <c r="G127" s="118">
        <v>234911.75</v>
      </c>
      <c r="H127" s="119"/>
      <c r="I127" s="120">
        <v>70473.53</v>
      </c>
      <c r="J127" s="121">
        <v>0</v>
      </c>
      <c r="K127" s="121">
        <v>0</v>
      </c>
      <c r="L127" s="156">
        <v>0</v>
      </c>
      <c r="M127" s="157">
        <f>H127*100/G127</f>
        <v>0</v>
      </c>
      <c r="N127" s="157">
        <f>I127*100/G127</f>
        <v>30.000002128458878</v>
      </c>
      <c r="O127" s="157">
        <v>0</v>
      </c>
      <c r="P127" s="157">
        <v>0</v>
      </c>
      <c r="Q127" s="121"/>
      <c r="R127" s="123" t="s">
        <v>34</v>
      </c>
    </row>
    <row r="128" spans="1:18" ht="67.5" x14ac:dyDescent="0.25">
      <c r="A128" s="114">
        <v>159951071</v>
      </c>
      <c r="B128" s="155">
        <v>401022</v>
      </c>
      <c r="C128" s="121" t="s">
        <v>134</v>
      </c>
      <c r="D128" s="121" t="s">
        <v>135</v>
      </c>
      <c r="E128" s="116" t="s">
        <v>136</v>
      </c>
      <c r="F128" s="124" t="s">
        <v>129</v>
      </c>
      <c r="G128" s="118">
        <v>31999.99</v>
      </c>
      <c r="H128" s="188"/>
      <c r="I128" s="189">
        <v>31999.99</v>
      </c>
      <c r="J128" s="121">
        <v>0</v>
      </c>
      <c r="K128" s="121">
        <v>0</v>
      </c>
      <c r="L128" s="156">
        <v>0</v>
      </c>
      <c r="M128" s="157">
        <v>0</v>
      </c>
      <c r="N128" s="157">
        <v>100</v>
      </c>
      <c r="O128" s="157">
        <v>0</v>
      </c>
      <c r="P128" s="157">
        <v>100</v>
      </c>
      <c r="Q128" s="121"/>
      <c r="R128" s="123" t="s">
        <v>34</v>
      </c>
    </row>
    <row r="129" spans="1:18" ht="57" thickBot="1" x14ac:dyDescent="0.3">
      <c r="A129" s="125">
        <v>159951052</v>
      </c>
      <c r="B129" s="158">
        <v>415001</v>
      </c>
      <c r="C129" s="132" t="s">
        <v>137</v>
      </c>
      <c r="D129" s="158" t="s">
        <v>100</v>
      </c>
      <c r="E129" s="127" t="s">
        <v>114</v>
      </c>
      <c r="F129" s="128" t="s">
        <v>77</v>
      </c>
      <c r="G129" s="129">
        <v>67254.16</v>
      </c>
      <c r="H129" s="130">
        <v>5508</v>
      </c>
      <c r="I129" s="190">
        <v>5508</v>
      </c>
      <c r="J129" s="132">
        <v>0</v>
      </c>
      <c r="K129" s="132">
        <v>0</v>
      </c>
      <c r="L129" s="191">
        <v>0</v>
      </c>
      <c r="M129" s="134">
        <f>H129*100/G129</f>
        <v>8.1898279600845498</v>
      </c>
      <c r="N129" s="134">
        <f>I129*100/G129</f>
        <v>8.1898279600845498</v>
      </c>
      <c r="O129" s="134">
        <f>H129*100/G129</f>
        <v>8.1898279600845498</v>
      </c>
      <c r="P129" s="134">
        <f>I129*100/G129</f>
        <v>8.1898279600845498</v>
      </c>
      <c r="Q129" s="132" t="s">
        <v>34</v>
      </c>
      <c r="R129" s="135"/>
    </row>
    <row r="130" spans="1:18" ht="15.75" thickBot="1" x14ac:dyDescent="0.3">
      <c r="F130" s="60" t="s">
        <v>138</v>
      </c>
      <c r="G130" s="61">
        <f>G12+G13+G14+G15+G39+G40+G41+G42+G68+G69+G70+G71+G96+G97+G98+G99+G125+G126+G127+G128+G129</f>
        <v>3950159.03</v>
      </c>
      <c r="H130" s="192">
        <f>H39+H68+H69+H70+H71+H99+H125+H126+H127+H128+H129</f>
        <v>5508</v>
      </c>
      <c r="I130" s="193">
        <f>I12+I13+I14+I15+I39+I40+I41+I42+I68+I69+I70+I71+I96+I97+I98+I99+I125+I126+I127+I128+I129</f>
        <v>3571661.3999999994</v>
      </c>
      <c r="J130" s="194">
        <v>0</v>
      </c>
      <c r="K130" s="195">
        <v>0</v>
      </c>
      <c r="L130" s="196">
        <v>0</v>
      </c>
    </row>
    <row r="131" spans="1:18" x14ac:dyDescent="0.25">
      <c r="H131" s="178"/>
    </row>
    <row r="132" spans="1:18" x14ac:dyDescent="0.25">
      <c r="H132" s="178"/>
    </row>
    <row r="133" spans="1:18" x14ac:dyDescent="0.25">
      <c r="H133" s="178"/>
    </row>
    <row r="134" spans="1:18" x14ac:dyDescent="0.25">
      <c r="H134" s="178"/>
    </row>
    <row r="135" spans="1:18" x14ac:dyDescent="0.25">
      <c r="H135" s="178"/>
    </row>
    <row r="136" spans="1:18" x14ac:dyDescent="0.25">
      <c r="H136" s="178"/>
    </row>
    <row r="137" spans="1:18" x14ac:dyDescent="0.25">
      <c r="H137" s="178"/>
    </row>
    <row r="138" spans="1:18" x14ac:dyDescent="0.25">
      <c r="H138" s="178"/>
    </row>
    <row r="139" spans="1:18" x14ac:dyDescent="0.25">
      <c r="H139" s="178"/>
    </row>
    <row r="140" spans="1:18" x14ac:dyDescent="0.25">
      <c r="A140" s="1"/>
      <c r="B140" s="1" t="s">
        <v>139</v>
      </c>
      <c r="C140" s="2"/>
      <c r="D140" s="1"/>
      <c r="E140" s="1"/>
      <c r="F140" s="79"/>
      <c r="G140" s="80"/>
      <c r="H140" s="80"/>
      <c r="I140" s="1"/>
      <c r="J140" s="6"/>
      <c r="K140" s="1"/>
      <c r="L140" s="1"/>
      <c r="M140" s="1"/>
      <c r="N140" s="6"/>
      <c r="O140" s="6"/>
      <c r="P140" s="6"/>
      <c r="Q140" s="6"/>
      <c r="R140" s="1"/>
    </row>
    <row r="141" spans="1:18" x14ac:dyDescent="0.25">
      <c r="A141" s="1"/>
      <c r="B141" s="1"/>
      <c r="C141" s="2"/>
      <c r="D141" s="1"/>
      <c r="E141" s="1"/>
      <c r="F141" s="79"/>
      <c r="G141" s="80"/>
      <c r="H141" s="80"/>
      <c r="I141" s="1"/>
      <c r="J141" s="6"/>
      <c r="K141" s="1"/>
      <c r="L141" s="1"/>
      <c r="M141" s="1"/>
      <c r="N141" s="6"/>
      <c r="O141" s="6"/>
      <c r="P141" s="6"/>
      <c r="Q141" s="6"/>
      <c r="R141" s="1"/>
    </row>
    <row r="142" spans="1:18" x14ac:dyDescent="0.25">
      <c r="A142" s="1"/>
      <c r="B142" s="1"/>
      <c r="C142" s="2"/>
      <c r="D142" s="1"/>
      <c r="E142" s="1"/>
      <c r="F142" s="79"/>
      <c r="G142" s="80"/>
      <c r="H142" s="80"/>
      <c r="I142" s="1"/>
      <c r="J142" s="6"/>
      <c r="K142" s="1"/>
      <c r="L142" s="1"/>
      <c r="M142" s="1"/>
      <c r="N142" s="6"/>
      <c r="O142" s="6"/>
      <c r="P142" s="6"/>
      <c r="Q142" s="6"/>
      <c r="R142" s="1"/>
    </row>
    <row r="143" spans="1:18" x14ac:dyDescent="0.25">
      <c r="A143" s="1"/>
      <c r="B143" s="1"/>
      <c r="C143" s="2"/>
      <c r="D143" s="1"/>
      <c r="E143" s="1"/>
      <c r="F143" s="79"/>
      <c r="G143" s="80"/>
      <c r="H143" s="80"/>
      <c r="I143" s="1"/>
      <c r="J143" s="6"/>
      <c r="K143" s="1"/>
      <c r="L143" s="1"/>
      <c r="M143" s="1"/>
      <c r="N143" s="6"/>
      <c r="O143" s="6"/>
      <c r="P143" s="6"/>
      <c r="Q143" s="6"/>
      <c r="R143" s="1"/>
    </row>
    <row r="144" spans="1:18" x14ac:dyDescent="0.25">
      <c r="A144" s="81" t="s">
        <v>0</v>
      </c>
      <c r="B144" s="81"/>
      <c r="C144" s="81"/>
      <c r="D144" s="9" t="s">
        <v>71</v>
      </c>
      <c r="E144" s="9"/>
      <c r="F144" s="9"/>
      <c r="G144" s="9"/>
      <c r="H144" s="9"/>
      <c r="I144" s="9"/>
      <c r="J144" s="10"/>
      <c r="K144" s="11"/>
      <c r="L144" s="11"/>
      <c r="M144" s="11"/>
      <c r="N144" s="6"/>
      <c r="O144" s="6"/>
      <c r="P144" s="6"/>
      <c r="Q144" s="6"/>
      <c r="R144" s="1"/>
    </row>
    <row r="145" spans="1:18" x14ac:dyDescent="0.25">
      <c r="A145" s="82" t="s">
        <v>2</v>
      </c>
      <c r="B145" s="82"/>
      <c r="C145" s="82"/>
      <c r="D145" s="9" t="s">
        <v>140</v>
      </c>
      <c r="E145" s="9"/>
      <c r="F145" s="9"/>
      <c r="G145" s="9"/>
      <c r="H145" s="9"/>
      <c r="I145" s="9"/>
      <c r="J145" s="10"/>
      <c r="K145" s="11"/>
      <c r="L145" s="11"/>
      <c r="M145" s="11"/>
      <c r="N145" s="6"/>
      <c r="O145" s="6"/>
      <c r="P145" s="6"/>
      <c r="Q145" s="6"/>
      <c r="R145" s="1"/>
    </row>
    <row r="146" spans="1:18" x14ac:dyDescent="0.25">
      <c r="A146" s="81" t="s">
        <v>4</v>
      </c>
      <c r="B146" s="81"/>
      <c r="C146" s="81"/>
      <c r="D146" s="84" t="s">
        <v>5</v>
      </c>
      <c r="E146" s="85"/>
      <c r="F146" s="86"/>
      <c r="G146" s="87"/>
      <c r="H146" s="88"/>
      <c r="I146" s="89"/>
      <c r="J146" s="6"/>
      <c r="K146" s="11"/>
      <c r="L146" s="11"/>
      <c r="M146" s="11"/>
      <c r="N146" s="6"/>
      <c r="O146" s="6"/>
      <c r="P146" s="6"/>
      <c r="Q146" s="6"/>
      <c r="R146" s="1"/>
    </row>
    <row r="147" spans="1:18" ht="15.75" thickBot="1" x14ac:dyDescent="0.3">
      <c r="A147" s="90"/>
      <c r="B147" s="90"/>
      <c r="C147" s="90"/>
      <c r="D147" s="91"/>
      <c r="E147" s="92"/>
      <c r="F147" s="93"/>
      <c r="G147" s="94"/>
      <c r="H147" s="95"/>
      <c r="I147" s="27"/>
      <c r="J147" s="6"/>
      <c r="K147" s="11"/>
      <c r="L147" s="11"/>
      <c r="M147" s="11"/>
      <c r="N147" s="6"/>
      <c r="O147" s="6"/>
      <c r="P147" s="6"/>
      <c r="Q147" s="6"/>
      <c r="R147" s="1"/>
    </row>
    <row r="148" spans="1:18" x14ac:dyDescent="0.25">
      <c r="A148" s="29" t="s">
        <v>6</v>
      </c>
      <c r="B148" s="30" t="s">
        <v>7</v>
      </c>
      <c r="C148" s="30"/>
      <c r="D148" s="30" t="s">
        <v>8</v>
      </c>
      <c r="E148" s="30" t="s">
        <v>9</v>
      </c>
      <c r="F148" s="96" t="s">
        <v>10</v>
      </c>
      <c r="G148" s="97" t="s">
        <v>73</v>
      </c>
      <c r="H148" s="30" t="s">
        <v>12</v>
      </c>
      <c r="I148" s="30"/>
      <c r="J148" s="30"/>
      <c r="K148" s="30"/>
      <c r="L148" s="30"/>
      <c r="M148" s="30" t="s">
        <v>13</v>
      </c>
      <c r="N148" s="30"/>
      <c r="O148" s="30" t="s">
        <v>14</v>
      </c>
      <c r="P148" s="30"/>
      <c r="Q148" s="30" t="s">
        <v>15</v>
      </c>
      <c r="R148" s="32"/>
    </row>
    <row r="149" spans="1:18" x14ac:dyDescent="0.25">
      <c r="A149" s="33"/>
      <c r="B149" s="34" t="s">
        <v>16</v>
      </c>
      <c r="C149" s="34" t="s">
        <v>17</v>
      </c>
      <c r="D149" s="34"/>
      <c r="E149" s="34"/>
      <c r="F149" s="98"/>
      <c r="G149" s="99"/>
      <c r="H149" s="34" t="s">
        <v>18</v>
      </c>
      <c r="I149" s="34"/>
      <c r="J149" s="34" t="s">
        <v>19</v>
      </c>
      <c r="K149" s="34"/>
      <c r="L149" s="34"/>
      <c r="M149" s="34" t="s">
        <v>20</v>
      </c>
      <c r="N149" s="34"/>
      <c r="O149" s="34" t="s">
        <v>20</v>
      </c>
      <c r="P149" s="34"/>
      <c r="Q149" s="34"/>
      <c r="R149" s="36"/>
    </row>
    <row r="150" spans="1:18" ht="23.25" thickBot="1" x14ac:dyDescent="0.3">
      <c r="A150" s="38"/>
      <c r="B150" s="39"/>
      <c r="C150" s="39"/>
      <c r="D150" s="39"/>
      <c r="E150" s="39"/>
      <c r="F150" s="100"/>
      <c r="G150" s="101"/>
      <c r="H150" s="102" t="s">
        <v>21</v>
      </c>
      <c r="I150" s="43" t="s">
        <v>22</v>
      </c>
      <c r="J150" s="43" t="s">
        <v>23</v>
      </c>
      <c r="K150" s="43" t="s">
        <v>24</v>
      </c>
      <c r="L150" s="44" t="s">
        <v>25</v>
      </c>
      <c r="M150" s="43" t="s">
        <v>26</v>
      </c>
      <c r="N150" s="43" t="s">
        <v>25</v>
      </c>
      <c r="O150" s="43" t="s">
        <v>21</v>
      </c>
      <c r="P150" s="43" t="s">
        <v>22</v>
      </c>
      <c r="Q150" s="43" t="s">
        <v>27</v>
      </c>
      <c r="R150" s="46" t="s">
        <v>28</v>
      </c>
    </row>
    <row r="151" spans="1:18" ht="101.25" x14ac:dyDescent="0.25">
      <c r="A151" s="103">
        <v>159951007</v>
      </c>
      <c r="B151" s="104">
        <v>402001</v>
      </c>
      <c r="C151" s="104" t="s">
        <v>141</v>
      </c>
      <c r="D151" s="104" t="s">
        <v>30</v>
      </c>
      <c r="E151" s="105" t="s">
        <v>142</v>
      </c>
      <c r="F151" s="153" t="s">
        <v>143</v>
      </c>
      <c r="G151" s="107">
        <v>396149.26</v>
      </c>
      <c r="H151" s="197"/>
      <c r="I151" s="198">
        <v>396149.26</v>
      </c>
      <c r="J151" s="110">
        <v>0</v>
      </c>
      <c r="K151" s="110">
        <v>0</v>
      </c>
      <c r="L151" s="111" t="s">
        <v>33</v>
      </c>
      <c r="M151" s="112">
        <f>H151*100/G151</f>
        <v>0</v>
      </c>
      <c r="N151" s="112">
        <v>100</v>
      </c>
      <c r="O151" s="110">
        <f>H151*100/I151</f>
        <v>0</v>
      </c>
      <c r="P151" s="199">
        <f>I151*100/G151</f>
        <v>100</v>
      </c>
      <c r="Q151" s="110"/>
      <c r="R151" s="113" t="s">
        <v>34</v>
      </c>
    </row>
    <row r="152" spans="1:18" ht="67.5" x14ac:dyDescent="0.25">
      <c r="A152" s="114">
        <v>159951013</v>
      </c>
      <c r="B152" s="115">
        <v>402002</v>
      </c>
      <c r="C152" s="115" t="s">
        <v>144</v>
      </c>
      <c r="D152" s="115" t="s">
        <v>75</v>
      </c>
      <c r="E152" s="116" t="s">
        <v>145</v>
      </c>
      <c r="F152" s="124" t="s">
        <v>146</v>
      </c>
      <c r="G152" s="118">
        <v>273135.8</v>
      </c>
      <c r="H152" s="188"/>
      <c r="I152" s="200">
        <f>81940.46+191195.34</f>
        <v>273135.8</v>
      </c>
      <c r="J152" s="121">
        <v>0</v>
      </c>
      <c r="K152" s="121">
        <v>0</v>
      </c>
      <c r="L152" s="122" t="s">
        <v>33</v>
      </c>
      <c r="M152" s="157">
        <f>H152*100/G152</f>
        <v>0</v>
      </c>
      <c r="N152" s="157">
        <f>I152*100/G152</f>
        <v>100</v>
      </c>
      <c r="O152" s="157">
        <f>H152*100/G152</f>
        <v>0</v>
      </c>
      <c r="P152" s="156">
        <f>I152*100/G152</f>
        <v>100</v>
      </c>
      <c r="Q152" s="121"/>
      <c r="R152" s="123" t="s">
        <v>34</v>
      </c>
    </row>
    <row r="153" spans="1:18" ht="112.5" x14ac:dyDescent="0.25">
      <c r="A153" s="114">
        <v>159951014</v>
      </c>
      <c r="B153" s="115">
        <v>402003</v>
      </c>
      <c r="C153" s="115" t="s">
        <v>147</v>
      </c>
      <c r="D153" s="115" t="s">
        <v>148</v>
      </c>
      <c r="E153" s="116" t="s">
        <v>149</v>
      </c>
      <c r="F153" s="124" t="s">
        <v>150</v>
      </c>
      <c r="G153" s="118">
        <v>99764.2</v>
      </c>
      <c r="H153" s="188"/>
      <c r="I153" s="200">
        <f>81893.53+17870.67</f>
        <v>99764.2</v>
      </c>
      <c r="J153" s="121">
        <v>0</v>
      </c>
      <c r="K153" s="121">
        <v>0</v>
      </c>
      <c r="L153" s="122" t="s">
        <v>33</v>
      </c>
      <c r="M153" s="157">
        <f>H153*100/G153</f>
        <v>0</v>
      </c>
      <c r="N153" s="157">
        <v>82</v>
      </c>
      <c r="O153" s="157">
        <f>H153*100/G153</f>
        <v>0</v>
      </c>
      <c r="P153" s="157">
        <f>I153*100/G153</f>
        <v>100</v>
      </c>
      <c r="Q153" s="121"/>
      <c r="R153" s="123" t="s">
        <v>34</v>
      </c>
    </row>
    <row r="154" spans="1:18" ht="90" x14ac:dyDescent="0.25">
      <c r="A154" s="114">
        <v>159951019</v>
      </c>
      <c r="B154" s="115">
        <v>402004</v>
      </c>
      <c r="C154" s="115" t="s">
        <v>151</v>
      </c>
      <c r="D154" s="115" t="s">
        <v>100</v>
      </c>
      <c r="E154" s="116" t="s">
        <v>152</v>
      </c>
      <c r="F154" s="124" t="s">
        <v>153</v>
      </c>
      <c r="G154" s="118">
        <v>79104.05</v>
      </c>
      <c r="H154" s="188"/>
      <c r="I154" s="200">
        <v>79104.05</v>
      </c>
      <c r="J154" s="121">
        <v>0</v>
      </c>
      <c r="K154" s="121">
        <v>0</v>
      </c>
      <c r="L154" s="122" t="s">
        <v>33</v>
      </c>
      <c r="M154" s="157">
        <f>H154*100/G154</f>
        <v>0</v>
      </c>
      <c r="N154" s="157">
        <v>100</v>
      </c>
      <c r="O154" s="157">
        <f>H154*100/G154</f>
        <v>0</v>
      </c>
      <c r="P154" s="157">
        <f>I154*100/G154</f>
        <v>100</v>
      </c>
      <c r="Q154" s="121"/>
      <c r="R154" s="123" t="s">
        <v>34</v>
      </c>
    </row>
    <row r="155" spans="1:18" ht="102" thickBot="1" x14ac:dyDescent="0.3">
      <c r="A155" s="125">
        <v>159951018</v>
      </c>
      <c r="B155" s="126">
        <v>402006</v>
      </c>
      <c r="C155" s="126" t="s">
        <v>154</v>
      </c>
      <c r="D155" s="126" t="s">
        <v>100</v>
      </c>
      <c r="E155" s="127" t="s">
        <v>155</v>
      </c>
      <c r="F155" s="128" t="s">
        <v>156</v>
      </c>
      <c r="G155" s="129">
        <v>284391.88</v>
      </c>
      <c r="H155" s="201"/>
      <c r="I155" s="202">
        <f>140771.65+143620.23</f>
        <v>284391.88</v>
      </c>
      <c r="J155" s="132">
        <v>0</v>
      </c>
      <c r="K155" s="132">
        <v>0</v>
      </c>
      <c r="L155" s="133" t="s">
        <v>33</v>
      </c>
      <c r="M155" s="134">
        <f>H155*100/G155</f>
        <v>0</v>
      </c>
      <c r="N155" s="134">
        <f>I155*100/G155</f>
        <v>100</v>
      </c>
      <c r="O155" s="134">
        <f>H155*100/G155</f>
        <v>0</v>
      </c>
      <c r="P155" s="134">
        <f>I155*100/G155</f>
        <v>100</v>
      </c>
      <c r="Q155" s="132"/>
      <c r="R155" s="135" t="s">
        <v>34</v>
      </c>
    </row>
    <row r="156" spans="1:18" x14ac:dyDescent="0.25">
      <c r="A156" s="136"/>
      <c r="B156" s="136"/>
      <c r="C156" s="136"/>
      <c r="D156" s="136"/>
      <c r="E156" s="137"/>
      <c r="F156" s="138"/>
      <c r="G156" s="139"/>
      <c r="H156" s="203"/>
      <c r="I156" s="204"/>
      <c r="J156" s="142"/>
      <c r="K156" s="142"/>
      <c r="L156" s="143"/>
      <c r="M156" s="144"/>
      <c r="N156" s="144"/>
      <c r="O156" s="144"/>
      <c r="P156" s="144"/>
      <c r="Q156" s="142"/>
      <c r="R156" s="142"/>
    </row>
    <row r="157" spans="1:18" x14ac:dyDescent="0.25">
      <c r="A157" s="136"/>
      <c r="B157" s="136"/>
      <c r="C157" s="136"/>
      <c r="D157" s="136"/>
      <c r="E157" s="137"/>
      <c r="F157" s="138"/>
      <c r="G157" s="139"/>
      <c r="H157" s="203"/>
      <c r="I157" s="204"/>
      <c r="J157" s="142"/>
      <c r="K157" s="142"/>
      <c r="L157" s="143"/>
      <c r="M157" s="144"/>
      <c r="N157" s="144"/>
      <c r="O157" s="144"/>
      <c r="P157" s="144"/>
      <c r="Q157" s="142"/>
      <c r="R157" s="142"/>
    </row>
    <row r="158" spans="1:18" x14ac:dyDescent="0.25">
      <c r="A158" s="136"/>
      <c r="B158" s="136"/>
      <c r="C158" s="136"/>
      <c r="D158" s="136"/>
      <c r="E158" s="137"/>
      <c r="F158" s="138"/>
      <c r="G158" s="139"/>
      <c r="H158" s="203"/>
      <c r="I158" s="204"/>
      <c r="J158" s="142"/>
      <c r="K158" s="142"/>
      <c r="L158" s="143"/>
      <c r="M158" s="144"/>
      <c r="N158" s="144"/>
      <c r="O158" s="144"/>
      <c r="P158" s="144"/>
      <c r="Q158" s="142"/>
      <c r="R158" s="142"/>
    </row>
    <row r="159" spans="1:18" x14ac:dyDescent="0.25">
      <c r="A159" s="136"/>
      <c r="B159" s="136"/>
      <c r="C159" s="136"/>
      <c r="D159" s="136"/>
      <c r="E159" s="137"/>
      <c r="F159" s="138"/>
      <c r="G159" s="139"/>
      <c r="H159" s="203"/>
      <c r="I159" s="204"/>
      <c r="J159" s="142"/>
      <c r="K159" s="142"/>
      <c r="L159" s="143"/>
      <c r="M159" s="144"/>
      <c r="N159" s="144"/>
      <c r="O159" s="144"/>
      <c r="P159" s="144"/>
      <c r="Q159" s="142"/>
      <c r="R159" s="142"/>
    </row>
    <row r="160" spans="1:18" x14ac:dyDescent="0.25">
      <c r="A160" s="136"/>
      <c r="B160" s="136"/>
      <c r="C160" s="136"/>
      <c r="D160" s="136"/>
      <c r="E160" s="137"/>
      <c r="F160" s="138"/>
      <c r="G160" s="139"/>
      <c r="H160" s="203"/>
      <c r="I160" s="204"/>
      <c r="J160" s="142"/>
      <c r="K160" s="142"/>
      <c r="L160" s="143"/>
      <c r="M160" s="144"/>
      <c r="N160" s="144"/>
      <c r="O160" s="144"/>
      <c r="P160" s="144"/>
      <c r="Q160" s="142"/>
      <c r="R160" s="142"/>
    </row>
    <row r="161" spans="1:18" x14ac:dyDescent="0.25">
      <c r="A161" s="136"/>
      <c r="B161" s="136"/>
      <c r="C161" s="136"/>
      <c r="D161" s="136"/>
      <c r="E161" s="137"/>
      <c r="F161" s="138"/>
      <c r="G161" s="139"/>
      <c r="H161" s="203"/>
      <c r="I161" s="204"/>
      <c r="J161" s="142"/>
      <c r="K161" s="142"/>
      <c r="L161" s="143"/>
      <c r="M161" s="144"/>
      <c r="N161" s="144"/>
      <c r="O161" s="144"/>
      <c r="P161" s="144"/>
      <c r="Q161" s="142"/>
      <c r="R161" s="142"/>
    </row>
    <row r="162" spans="1:18" x14ac:dyDescent="0.25">
      <c r="A162" s="136"/>
      <c r="B162" s="136"/>
      <c r="C162" s="136"/>
      <c r="D162" s="136"/>
      <c r="E162" s="137"/>
      <c r="F162" s="138"/>
      <c r="G162" s="139"/>
      <c r="H162" s="203"/>
      <c r="I162" s="204"/>
      <c r="J162" s="142"/>
      <c r="K162" s="142"/>
      <c r="L162" s="143"/>
      <c r="M162" s="144"/>
      <c r="N162" s="144"/>
      <c r="O162" s="144"/>
      <c r="P162" s="144"/>
      <c r="Q162" s="142"/>
      <c r="R162" s="142"/>
    </row>
    <row r="163" spans="1:18" x14ac:dyDescent="0.25">
      <c r="A163" s="136"/>
      <c r="B163" s="136"/>
      <c r="C163" s="136"/>
      <c r="D163" s="136"/>
      <c r="E163" s="137"/>
      <c r="F163" s="138"/>
      <c r="G163" s="139"/>
      <c r="H163" s="203"/>
      <c r="I163" s="204"/>
      <c r="J163" s="142"/>
      <c r="K163" s="142"/>
      <c r="L163" s="143"/>
      <c r="M163" s="144"/>
      <c r="N163" s="144"/>
      <c r="O163" s="144"/>
      <c r="P163" s="144"/>
      <c r="Q163" s="142"/>
      <c r="R163" s="142"/>
    </row>
    <row r="164" spans="1:18" x14ac:dyDescent="0.25">
      <c r="A164" s="1"/>
      <c r="B164" s="1" t="s">
        <v>139</v>
      </c>
      <c r="C164" s="2"/>
      <c r="D164" s="1"/>
      <c r="E164" s="1"/>
      <c r="F164" s="79"/>
      <c r="G164" s="80"/>
      <c r="H164" s="80"/>
      <c r="I164" s="1"/>
      <c r="J164" s="6"/>
      <c r="K164" s="1"/>
      <c r="L164" s="1"/>
      <c r="M164" s="1"/>
      <c r="N164" s="6"/>
      <c r="O164" s="6"/>
      <c r="P164" s="6"/>
      <c r="Q164" s="6"/>
      <c r="R164" s="1"/>
    </row>
    <row r="165" spans="1:18" x14ac:dyDescent="0.25">
      <c r="A165" s="1"/>
      <c r="B165" s="1"/>
      <c r="C165" s="2"/>
      <c r="D165" s="1"/>
      <c r="E165" s="1"/>
      <c r="F165" s="79"/>
      <c r="G165" s="80"/>
      <c r="H165" s="80"/>
      <c r="I165" s="1"/>
      <c r="J165" s="6"/>
      <c r="K165" s="1"/>
      <c r="L165" s="1"/>
      <c r="M165" s="1"/>
      <c r="N165" s="6"/>
      <c r="O165" s="6"/>
      <c r="P165" s="6"/>
      <c r="Q165" s="6"/>
      <c r="R165" s="1"/>
    </row>
    <row r="166" spans="1:18" x14ac:dyDescent="0.25">
      <c r="A166" s="1"/>
      <c r="B166" s="1"/>
      <c r="C166" s="2"/>
      <c r="D166" s="1"/>
      <c r="E166" s="1"/>
      <c r="F166" s="79"/>
      <c r="G166" s="80"/>
      <c r="H166" s="80"/>
      <c r="I166" s="1"/>
      <c r="J166" s="6"/>
      <c r="K166" s="1"/>
      <c r="L166" s="1"/>
      <c r="M166" s="1"/>
      <c r="N166" s="6"/>
      <c r="O166" s="6"/>
      <c r="P166" s="6"/>
      <c r="Q166" s="6"/>
      <c r="R166" s="1"/>
    </row>
    <row r="167" spans="1:18" x14ac:dyDescent="0.25">
      <c r="A167" s="1"/>
      <c r="B167" s="1"/>
      <c r="C167" s="2"/>
      <c r="D167" s="1"/>
      <c r="E167" s="1"/>
      <c r="F167" s="79"/>
      <c r="G167" s="80"/>
      <c r="H167" s="80"/>
      <c r="I167" s="1"/>
      <c r="J167" s="6"/>
      <c r="K167" s="1"/>
      <c r="L167" s="1"/>
      <c r="M167" s="1"/>
      <c r="N167" s="6"/>
      <c r="O167" s="6"/>
      <c r="P167" s="6"/>
      <c r="Q167" s="6"/>
      <c r="R167" s="1"/>
    </row>
    <row r="168" spans="1:18" x14ac:dyDescent="0.25">
      <c r="A168" s="81" t="s">
        <v>0</v>
      </c>
      <c r="B168" s="81"/>
      <c r="C168" s="81"/>
      <c r="D168" s="9" t="s">
        <v>87</v>
      </c>
      <c r="E168" s="9"/>
      <c r="F168" s="9"/>
      <c r="G168" s="9"/>
      <c r="H168" s="9"/>
      <c r="I168" s="9"/>
      <c r="J168" s="10"/>
      <c r="K168" s="11"/>
      <c r="L168" s="11"/>
      <c r="M168" s="11"/>
      <c r="N168" s="6"/>
      <c r="O168" s="6"/>
      <c r="P168" s="6"/>
      <c r="Q168" s="6"/>
      <c r="R168" s="1"/>
    </row>
    <row r="169" spans="1:18" x14ac:dyDescent="0.25">
      <c r="A169" s="82" t="s">
        <v>2</v>
      </c>
      <c r="B169" s="82"/>
      <c r="C169" s="82"/>
      <c r="D169" s="9" t="s">
        <v>140</v>
      </c>
      <c r="E169" s="9"/>
      <c r="F169" s="9"/>
      <c r="G169" s="9"/>
      <c r="H169" s="9"/>
      <c r="I169" s="9"/>
      <c r="J169" s="10"/>
      <c r="K169" s="11"/>
      <c r="L169" s="11"/>
      <c r="M169" s="11"/>
      <c r="N169" s="6"/>
      <c r="O169" s="6"/>
      <c r="P169" s="6"/>
      <c r="Q169" s="6"/>
      <c r="R169" s="1"/>
    </row>
    <row r="170" spans="1:18" x14ac:dyDescent="0.25">
      <c r="A170" s="81" t="s">
        <v>4</v>
      </c>
      <c r="B170" s="81"/>
      <c r="C170" s="81"/>
      <c r="D170" s="84" t="s">
        <v>5</v>
      </c>
      <c r="E170" s="85"/>
      <c r="F170" s="86"/>
      <c r="G170" s="87"/>
      <c r="H170" s="88"/>
      <c r="I170" s="89"/>
      <c r="J170" s="6"/>
      <c r="K170" s="11"/>
      <c r="L170" s="11"/>
      <c r="M170" s="11"/>
      <c r="N170" s="6"/>
      <c r="O170" s="6"/>
      <c r="P170" s="6"/>
      <c r="Q170" s="6"/>
      <c r="R170" s="1"/>
    </row>
    <row r="171" spans="1:18" ht="15.75" thickBot="1" x14ac:dyDescent="0.3">
      <c r="A171" s="90"/>
      <c r="B171" s="90"/>
      <c r="C171" s="90"/>
      <c r="D171" s="91"/>
      <c r="E171" s="92"/>
      <c r="F171" s="93"/>
      <c r="G171" s="94"/>
      <c r="H171" s="95"/>
      <c r="I171" s="27"/>
      <c r="J171" s="6"/>
      <c r="K171" s="11"/>
      <c r="L171" s="11"/>
      <c r="M171" s="11"/>
      <c r="N171" s="6"/>
      <c r="O171" s="6"/>
      <c r="P171" s="6"/>
      <c r="Q171" s="6"/>
      <c r="R171" s="1"/>
    </row>
    <row r="172" spans="1:18" x14ac:dyDescent="0.25">
      <c r="A172" s="29" t="s">
        <v>6</v>
      </c>
      <c r="B172" s="30" t="s">
        <v>7</v>
      </c>
      <c r="C172" s="30"/>
      <c r="D172" s="30" t="s">
        <v>8</v>
      </c>
      <c r="E172" s="30" t="s">
        <v>9</v>
      </c>
      <c r="F172" s="96" t="s">
        <v>10</v>
      </c>
      <c r="G172" s="97" t="s">
        <v>73</v>
      </c>
      <c r="H172" s="30" t="s">
        <v>12</v>
      </c>
      <c r="I172" s="30"/>
      <c r="J172" s="30"/>
      <c r="K172" s="30"/>
      <c r="L172" s="30"/>
      <c r="M172" s="30" t="s">
        <v>13</v>
      </c>
      <c r="N172" s="30"/>
      <c r="O172" s="30" t="s">
        <v>14</v>
      </c>
      <c r="P172" s="30"/>
      <c r="Q172" s="30" t="s">
        <v>15</v>
      </c>
      <c r="R172" s="32"/>
    </row>
    <row r="173" spans="1:18" x14ac:dyDescent="0.25">
      <c r="A173" s="33"/>
      <c r="B173" s="34" t="s">
        <v>16</v>
      </c>
      <c r="C173" s="34" t="s">
        <v>17</v>
      </c>
      <c r="D173" s="34"/>
      <c r="E173" s="34"/>
      <c r="F173" s="98"/>
      <c r="G173" s="99"/>
      <c r="H173" s="34" t="s">
        <v>18</v>
      </c>
      <c r="I173" s="34"/>
      <c r="J173" s="34" t="s">
        <v>19</v>
      </c>
      <c r="K173" s="34"/>
      <c r="L173" s="34"/>
      <c r="M173" s="34" t="s">
        <v>20</v>
      </c>
      <c r="N173" s="34"/>
      <c r="O173" s="34" t="s">
        <v>20</v>
      </c>
      <c r="P173" s="34"/>
      <c r="Q173" s="34"/>
      <c r="R173" s="36"/>
    </row>
    <row r="174" spans="1:18" ht="23.25" thickBot="1" x14ac:dyDescent="0.3">
      <c r="A174" s="38"/>
      <c r="B174" s="39"/>
      <c r="C174" s="39"/>
      <c r="D174" s="39"/>
      <c r="E174" s="39"/>
      <c r="F174" s="100"/>
      <c r="G174" s="101"/>
      <c r="H174" s="102" t="s">
        <v>21</v>
      </c>
      <c r="I174" s="43" t="s">
        <v>22</v>
      </c>
      <c r="J174" s="43" t="s">
        <v>23</v>
      </c>
      <c r="K174" s="43" t="s">
        <v>24</v>
      </c>
      <c r="L174" s="44" t="s">
        <v>25</v>
      </c>
      <c r="M174" s="43" t="s">
        <v>26</v>
      </c>
      <c r="N174" s="43" t="s">
        <v>25</v>
      </c>
      <c r="O174" s="43" t="s">
        <v>21</v>
      </c>
      <c r="P174" s="43" t="s">
        <v>22</v>
      </c>
      <c r="Q174" s="43" t="s">
        <v>27</v>
      </c>
      <c r="R174" s="46" t="s">
        <v>28</v>
      </c>
    </row>
    <row r="175" spans="1:18" ht="90" x14ac:dyDescent="0.25">
      <c r="A175" s="103">
        <v>159951020</v>
      </c>
      <c r="B175" s="104">
        <v>402007</v>
      </c>
      <c r="C175" s="104" t="s">
        <v>157</v>
      </c>
      <c r="D175" s="104" t="s">
        <v>158</v>
      </c>
      <c r="E175" s="105" t="s">
        <v>159</v>
      </c>
      <c r="F175" s="153" t="s">
        <v>160</v>
      </c>
      <c r="G175" s="107">
        <v>137370.9</v>
      </c>
      <c r="H175" s="197"/>
      <c r="I175" s="198">
        <f>41211.27+96159.63</f>
        <v>137370.9</v>
      </c>
      <c r="J175" s="110">
        <v>0</v>
      </c>
      <c r="K175" s="110">
        <v>0</v>
      </c>
      <c r="L175" s="111" t="s">
        <v>33</v>
      </c>
      <c r="M175" s="112">
        <f t="shared" ref="M175:M180" si="0">H175*100/G175</f>
        <v>0</v>
      </c>
      <c r="N175" s="112">
        <f t="shared" ref="N175:N180" si="1">I175*100/G175</f>
        <v>100</v>
      </c>
      <c r="O175" s="112">
        <f t="shared" ref="O175:O180" si="2">H175*100/G175</f>
        <v>0</v>
      </c>
      <c r="P175" s="112">
        <f t="shared" ref="P175:P180" si="3">I175*100/G175</f>
        <v>100</v>
      </c>
      <c r="Q175" s="110"/>
      <c r="R175" s="113" t="s">
        <v>34</v>
      </c>
    </row>
    <row r="176" spans="1:18" ht="112.5" x14ac:dyDescent="0.25">
      <c r="A176" s="114">
        <v>159951031</v>
      </c>
      <c r="B176" s="115">
        <v>402008</v>
      </c>
      <c r="C176" s="115" t="s">
        <v>161</v>
      </c>
      <c r="D176" s="115" t="s">
        <v>162</v>
      </c>
      <c r="E176" s="116" t="s">
        <v>163</v>
      </c>
      <c r="F176" s="124" t="s">
        <v>164</v>
      </c>
      <c r="G176" s="118">
        <v>265097.13</v>
      </c>
      <c r="H176" s="188"/>
      <c r="I176" s="200">
        <f>79529.14+165215.29+20352.7</f>
        <v>265097.13</v>
      </c>
      <c r="J176" s="121">
        <v>0</v>
      </c>
      <c r="K176" s="121">
        <v>0</v>
      </c>
      <c r="L176" s="122" t="s">
        <v>33</v>
      </c>
      <c r="M176" s="157">
        <f t="shared" si="0"/>
        <v>0</v>
      </c>
      <c r="N176" s="157">
        <f t="shared" si="1"/>
        <v>100</v>
      </c>
      <c r="O176" s="157">
        <f t="shared" si="2"/>
        <v>0</v>
      </c>
      <c r="P176" s="157">
        <f t="shared" si="3"/>
        <v>100</v>
      </c>
      <c r="Q176" s="121"/>
      <c r="R176" s="123" t="s">
        <v>34</v>
      </c>
    </row>
    <row r="177" spans="1:18" ht="90" x14ac:dyDescent="0.25">
      <c r="A177" s="114">
        <v>159951034</v>
      </c>
      <c r="B177" s="115">
        <v>402009</v>
      </c>
      <c r="C177" s="115" t="s">
        <v>165</v>
      </c>
      <c r="D177" s="115" t="s">
        <v>30</v>
      </c>
      <c r="E177" s="116" t="s">
        <v>166</v>
      </c>
      <c r="F177" s="124" t="s">
        <v>167</v>
      </c>
      <c r="G177" s="118">
        <v>437515.53</v>
      </c>
      <c r="H177" s="188"/>
      <c r="I177" s="200">
        <f>131254.65+292384.73+13876.15</f>
        <v>437515.53</v>
      </c>
      <c r="J177" s="121">
        <v>0</v>
      </c>
      <c r="K177" s="121">
        <v>0</v>
      </c>
      <c r="L177" s="122" t="s">
        <v>33</v>
      </c>
      <c r="M177" s="157">
        <f t="shared" si="0"/>
        <v>0</v>
      </c>
      <c r="N177" s="157">
        <f t="shared" si="1"/>
        <v>100</v>
      </c>
      <c r="O177" s="157">
        <f t="shared" si="2"/>
        <v>0</v>
      </c>
      <c r="P177" s="157">
        <f t="shared" si="3"/>
        <v>100</v>
      </c>
      <c r="Q177" s="121"/>
      <c r="R177" s="123" t="s">
        <v>34</v>
      </c>
    </row>
    <row r="178" spans="1:18" ht="56.25" x14ac:dyDescent="0.25">
      <c r="A178" s="114">
        <v>159951038</v>
      </c>
      <c r="B178" s="115">
        <v>402010</v>
      </c>
      <c r="C178" s="115" t="s">
        <v>168</v>
      </c>
      <c r="D178" s="115" t="s">
        <v>100</v>
      </c>
      <c r="E178" s="116" t="s">
        <v>169</v>
      </c>
      <c r="F178" s="124" t="s">
        <v>170</v>
      </c>
      <c r="G178" s="118">
        <v>259754.39</v>
      </c>
      <c r="H178" s="188"/>
      <c r="I178" s="200">
        <f>77926.32+175199.3+6628.77</f>
        <v>259754.38999999998</v>
      </c>
      <c r="J178" s="121">
        <v>0</v>
      </c>
      <c r="K178" s="121">
        <v>0</v>
      </c>
      <c r="L178" s="122" t="s">
        <v>33</v>
      </c>
      <c r="M178" s="157">
        <f t="shared" si="0"/>
        <v>0</v>
      </c>
      <c r="N178" s="157">
        <f t="shared" si="1"/>
        <v>100</v>
      </c>
      <c r="O178" s="157">
        <f t="shared" si="2"/>
        <v>0</v>
      </c>
      <c r="P178" s="157">
        <f t="shared" si="3"/>
        <v>100</v>
      </c>
      <c r="Q178" s="121"/>
      <c r="R178" s="123" t="s">
        <v>34</v>
      </c>
    </row>
    <row r="179" spans="1:18" ht="56.25" x14ac:dyDescent="0.25">
      <c r="A179" s="114">
        <v>159951042</v>
      </c>
      <c r="B179" s="115">
        <v>402011</v>
      </c>
      <c r="C179" s="115" t="s">
        <v>171</v>
      </c>
      <c r="D179" s="115" t="s">
        <v>172</v>
      </c>
      <c r="E179" s="116" t="s">
        <v>173</v>
      </c>
      <c r="F179" s="124" t="s">
        <v>174</v>
      </c>
      <c r="G179" s="118">
        <v>461923.91</v>
      </c>
      <c r="H179" s="188"/>
      <c r="I179" s="200">
        <f>362672.59+99251.31</f>
        <v>461923.9</v>
      </c>
      <c r="J179" s="121">
        <v>0</v>
      </c>
      <c r="K179" s="121">
        <v>0</v>
      </c>
      <c r="L179" s="122" t="s">
        <v>33</v>
      </c>
      <c r="M179" s="157">
        <f t="shared" si="0"/>
        <v>0</v>
      </c>
      <c r="N179" s="157">
        <f t="shared" si="1"/>
        <v>99.999997835141301</v>
      </c>
      <c r="O179" s="157">
        <f t="shared" si="2"/>
        <v>0</v>
      </c>
      <c r="P179" s="157">
        <f t="shared" si="3"/>
        <v>99.999997835141301</v>
      </c>
      <c r="Q179" s="121"/>
      <c r="R179" s="123" t="s">
        <v>34</v>
      </c>
    </row>
    <row r="180" spans="1:18" ht="79.5" thickBot="1" x14ac:dyDescent="0.3">
      <c r="A180" s="125">
        <v>159951054</v>
      </c>
      <c r="B180" s="126">
        <v>402012</v>
      </c>
      <c r="C180" s="126" t="s">
        <v>175</v>
      </c>
      <c r="D180" s="126" t="s">
        <v>176</v>
      </c>
      <c r="E180" s="127" t="s">
        <v>177</v>
      </c>
      <c r="F180" s="128" t="s">
        <v>129</v>
      </c>
      <c r="G180" s="129">
        <v>650000</v>
      </c>
      <c r="H180" s="201"/>
      <c r="I180" s="202">
        <f>195000+328832.8</f>
        <v>523832.8</v>
      </c>
      <c r="J180" s="132">
        <v>0</v>
      </c>
      <c r="K180" s="132">
        <v>0</v>
      </c>
      <c r="L180" s="133" t="s">
        <v>33</v>
      </c>
      <c r="M180" s="134">
        <f t="shared" si="0"/>
        <v>0</v>
      </c>
      <c r="N180" s="134">
        <f t="shared" si="1"/>
        <v>80.589661538461542</v>
      </c>
      <c r="O180" s="134">
        <f t="shared" si="2"/>
        <v>0</v>
      </c>
      <c r="P180" s="134">
        <f t="shared" si="3"/>
        <v>80.589661538461542</v>
      </c>
      <c r="Q180" s="132"/>
      <c r="R180" s="135" t="s">
        <v>34</v>
      </c>
    </row>
    <row r="181" spans="1:18" x14ac:dyDescent="0.25">
      <c r="A181" s="136"/>
      <c r="B181" s="136"/>
      <c r="C181" s="136"/>
      <c r="D181" s="136"/>
      <c r="E181" s="137"/>
      <c r="F181" s="138"/>
      <c r="G181" s="139"/>
      <c r="H181" s="203"/>
      <c r="I181" s="204"/>
      <c r="J181" s="142"/>
      <c r="K181" s="142"/>
      <c r="L181" s="143"/>
      <c r="M181" s="144"/>
      <c r="N181" s="144"/>
      <c r="O181" s="144"/>
      <c r="P181" s="144"/>
      <c r="Q181" s="142"/>
      <c r="R181" s="142"/>
    </row>
    <row r="182" spans="1:18" x14ac:dyDescent="0.25">
      <c r="A182" s="136"/>
      <c r="B182" s="136"/>
      <c r="C182" s="136"/>
      <c r="D182" s="136"/>
      <c r="E182" s="137"/>
      <c r="F182" s="138"/>
      <c r="G182" s="139"/>
      <c r="H182" s="203"/>
      <c r="I182" s="204"/>
      <c r="J182" s="142"/>
      <c r="K182" s="142"/>
      <c r="L182" s="143"/>
      <c r="M182" s="144"/>
      <c r="N182" s="144"/>
      <c r="O182" s="144"/>
      <c r="P182" s="144"/>
      <c r="Q182" s="142"/>
      <c r="R182" s="142"/>
    </row>
    <row r="183" spans="1:18" x14ac:dyDescent="0.25">
      <c r="A183" s="136"/>
      <c r="B183" s="136"/>
      <c r="C183" s="136"/>
      <c r="D183" s="136"/>
      <c r="E183" s="137"/>
      <c r="F183" s="138"/>
      <c r="G183" s="139"/>
      <c r="H183" s="203"/>
      <c r="I183" s="204"/>
      <c r="J183" s="142"/>
      <c r="K183" s="142"/>
      <c r="L183" s="143"/>
      <c r="M183" s="144"/>
      <c r="N183" s="144"/>
      <c r="O183" s="144"/>
      <c r="P183" s="144"/>
      <c r="Q183" s="142"/>
      <c r="R183" s="142"/>
    </row>
    <row r="184" spans="1:18" x14ac:dyDescent="0.25">
      <c r="A184" s="136"/>
      <c r="B184" s="136"/>
      <c r="C184" s="136"/>
      <c r="D184" s="136"/>
      <c r="E184" s="137"/>
      <c r="F184" s="138"/>
      <c r="G184" s="139"/>
      <c r="H184" s="203"/>
      <c r="I184" s="204"/>
      <c r="J184" s="142"/>
      <c r="K184" s="142"/>
      <c r="L184" s="143"/>
      <c r="M184" s="144"/>
      <c r="N184" s="144"/>
      <c r="O184" s="144"/>
      <c r="P184" s="144"/>
      <c r="Q184" s="142"/>
      <c r="R184" s="142"/>
    </row>
    <row r="185" spans="1:18" x14ac:dyDescent="0.25">
      <c r="A185" s="136"/>
      <c r="B185" s="136"/>
      <c r="C185" s="136"/>
      <c r="D185" s="136"/>
      <c r="E185" s="137"/>
      <c r="F185" s="138"/>
      <c r="G185" s="139"/>
      <c r="H185" s="203"/>
      <c r="I185" s="204"/>
      <c r="J185" s="142"/>
      <c r="K185" s="142"/>
      <c r="L185" s="143"/>
      <c r="M185" s="144"/>
      <c r="N185" s="144"/>
      <c r="O185" s="144"/>
      <c r="P185" s="144"/>
      <c r="Q185" s="142"/>
      <c r="R185" s="142"/>
    </row>
    <row r="186" spans="1:18" x14ac:dyDescent="0.25">
      <c r="A186" s="136"/>
      <c r="B186" s="136"/>
      <c r="C186" s="136"/>
      <c r="D186" s="136"/>
      <c r="E186" s="137"/>
      <c r="F186" s="138"/>
      <c r="G186" s="139"/>
      <c r="H186" s="203"/>
      <c r="I186" s="204"/>
      <c r="J186" s="142"/>
      <c r="K186" s="142"/>
      <c r="L186" s="143"/>
      <c r="M186" s="144"/>
      <c r="N186" s="144"/>
      <c r="O186" s="144"/>
      <c r="P186" s="144"/>
      <c r="Q186" s="142"/>
      <c r="R186" s="142"/>
    </row>
    <row r="187" spans="1:18" x14ac:dyDescent="0.25">
      <c r="A187" s="136"/>
      <c r="B187" s="136"/>
      <c r="C187" s="136"/>
      <c r="D187" s="136"/>
      <c r="E187" s="137"/>
      <c r="F187" s="138"/>
      <c r="G187" s="139"/>
      <c r="H187" s="203"/>
      <c r="I187" s="204"/>
      <c r="J187" s="142"/>
      <c r="K187" s="142"/>
      <c r="L187" s="143"/>
      <c r="M187" s="144"/>
      <c r="N187" s="144"/>
      <c r="O187" s="144"/>
      <c r="P187" s="144"/>
      <c r="Q187" s="142"/>
      <c r="R187" s="142"/>
    </row>
    <row r="188" spans="1:18" x14ac:dyDescent="0.25">
      <c r="A188" s="136"/>
      <c r="B188" s="136"/>
      <c r="C188" s="136"/>
      <c r="D188" s="136"/>
      <c r="E188" s="137"/>
      <c r="F188" s="138"/>
      <c r="G188" s="139"/>
      <c r="H188" s="203"/>
      <c r="I188" s="204"/>
      <c r="J188" s="142"/>
      <c r="K188" s="142"/>
      <c r="L188" s="143"/>
      <c r="M188" s="144"/>
      <c r="N188" s="144"/>
      <c r="O188" s="144"/>
      <c r="P188" s="144"/>
      <c r="Q188" s="142"/>
      <c r="R188" s="142"/>
    </row>
    <row r="189" spans="1:18" x14ac:dyDescent="0.25">
      <c r="A189" s="1"/>
      <c r="B189" s="1"/>
      <c r="C189" s="1" t="s">
        <v>139</v>
      </c>
      <c r="D189" s="2"/>
      <c r="E189" s="1"/>
      <c r="F189" s="1"/>
      <c r="G189" s="79"/>
      <c r="H189" s="80"/>
      <c r="I189" s="80"/>
      <c r="J189" s="1"/>
      <c r="K189" s="6"/>
      <c r="L189" s="1"/>
      <c r="M189" s="1"/>
      <c r="N189" s="1"/>
      <c r="O189" s="6"/>
      <c r="P189" s="6"/>
      <c r="Q189" s="6"/>
      <c r="R189" s="6"/>
    </row>
    <row r="190" spans="1:18" x14ac:dyDescent="0.25">
      <c r="A190" s="1"/>
      <c r="B190" s="1"/>
      <c r="C190" s="1"/>
      <c r="D190" s="2"/>
      <c r="E190" s="1"/>
      <c r="F190" s="1"/>
      <c r="G190" s="79"/>
      <c r="H190" s="80"/>
      <c r="I190" s="80"/>
      <c r="J190" s="1"/>
      <c r="K190" s="6"/>
      <c r="L190" s="1"/>
      <c r="M190" s="1"/>
      <c r="N190" s="1"/>
      <c r="O190" s="6"/>
      <c r="P190" s="6"/>
      <c r="Q190" s="6"/>
      <c r="R190" s="6"/>
    </row>
    <row r="191" spans="1:18" x14ac:dyDescent="0.25">
      <c r="A191" s="1"/>
      <c r="B191" s="1"/>
      <c r="C191" s="1"/>
      <c r="D191" s="2"/>
      <c r="E191" s="1"/>
      <c r="F191" s="1"/>
      <c r="G191" s="79"/>
      <c r="H191" s="80"/>
      <c r="I191" s="80"/>
      <c r="J191" s="1"/>
      <c r="K191" s="6"/>
      <c r="L191" s="1"/>
      <c r="M191" s="1"/>
      <c r="N191" s="1"/>
      <c r="O191" s="6"/>
      <c r="P191" s="6"/>
      <c r="Q191" s="6"/>
      <c r="R191" s="6"/>
    </row>
    <row r="192" spans="1:18" x14ac:dyDescent="0.25">
      <c r="A192" s="1"/>
      <c r="B192" s="81" t="s">
        <v>0</v>
      </c>
      <c r="C192" s="81"/>
      <c r="D192" s="81"/>
      <c r="E192" s="9" t="s">
        <v>71</v>
      </c>
      <c r="F192" s="9"/>
      <c r="G192" s="9"/>
      <c r="H192" s="9"/>
      <c r="I192" s="9"/>
      <c r="J192" s="9"/>
      <c r="K192" s="10"/>
      <c r="L192" s="11"/>
      <c r="M192" s="11"/>
      <c r="N192" s="11"/>
      <c r="O192" s="6"/>
      <c r="P192" s="6"/>
      <c r="Q192" s="6"/>
      <c r="R192" s="6"/>
    </row>
    <row r="193" spans="1:18" x14ac:dyDescent="0.25">
      <c r="A193" s="1"/>
      <c r="B193" s="82" t="s">
        <v>2</v>
      </c>
      <c r="C193" s="82"/>
      <c r="D193" s="82"/>
      <c r="E193" s="9" t="s">
        <v>140</v>
      </c>
      <c r="F193" s="9"/>
      <c r="G193" s="9"/>
      <c r="H193" s="9"/>
      <c r="I193" s="9"/>
      <c r="J193" s="9"/>
      <c r="K193" s="10"/>
      <c r="L193" s="11"/>
      <c r="M193" s="11"/>
      <c r="N193" s="11"/>
      <c r="O193" s="6"/>
      <c r="P193" s="6"/>
      <c r="Q193" s="6"/>
      <c r="R193" s="6"/>
    </row>
    <row r="194" spans="1:18" x14ac:dyDescent="0.25">
      <c r="A194" s="13"/>
      <c r="B194" s="81" t="s">
        <v>4</v>
      </c>
      <c r="C194" s="81"/>
      <c r="D194" s="81"/>
      <c r="E194" s="84" t="s">
        <v>5</v>
      </c>
      <c r="F194" s="85"/>
      <c r="G194" s="86"/>
      <c r="H194" s="87"/>
      <c r="I194" s="88"/>
      <c r="J194" s="89"/>
      <c r="K194" s="6"/>
      <c r="L194" s="11"/>
      <c r="M194" s="11"/>
      <c r="N194" s="11"/>
      <c r="O194" s="6"/>
      <c r="P194" s="6"/>
      <c r="Q194" s="6"/>
      <c r="R194" s="6"/>
    </row>
    <row r="195" spans="1:18" ht="15.75" thickBot="1" x14ac:dyDescent="0.3">
      <c r="A195" s="13"/>
      <c r="B195" s="145"/>
      <c r="C195" s="145"/>
      <c r="D195" s="145"/>
      <c r="E195" s="91"/>
      <c r="F195" s="92"/>
      <c r="G195" s="93"/>
      <c r="H195" s="94"/>
      <c r="I195" s="95"/>
      <c r="J195" s="27"/>
      <c r="K195" s="6"/>
      <c r="L195" s="11"/>
      <c r="M195" s="11"/>
      <c r="N195" s="11"/>
      <c r="O195" s="6"/>
      <c r="P195" s="6"/>
      <c r="Q195" s="6"/>
      <c r="R195" s="6"/>
    </row>
    <row r="196" spans="1:18" x14ac:dyDescent="0.25">
      <c r="A196" s="29" t="s">
        <v>6</v>
      </c>
      <c r="B196" s="30" t="s">
        <v>7</v>
      </c>
      <c r="C196" s="30"/>
      <c r="D196" s="30" t="s">
        <v>8</v>
      </c>
      <c r="E196" s="30" t="s">
        <v>9</v>
      </c>
      <c r="F196" s="96" t="s">
        <v>10</v>
      </c>
      <c r="G196" s="97" t="s">
        <v>73</v>
      </c>
      <c r="H196" s="30" t="s">
        <v>12</v>
      </c>
      <c r="I196" s="30"/>
      <c r="J196" s="30"/>
      <c r="K196" s="30"/>
      <c r="L196" s="30"/>
      <c r="M196" s="30" t="s">
        <v>13</v>
      </c>
      <c r="N196" s="30"/>
      <c r="O196" s="30" t="s">
        <v>14</v>
      </c>
      <c r="P196" s="30"/>
      <c r="Q196" s="30" t="s">
        <v>15</v>
      </c>
      <c r="R196" s="32"/>
    </row>
    <row r="197" spans="1:18" x14ac:dyDescent="0.25">
      <c r="A197" s="33"/>
      <c r="B197" s="34" t="s">
        <v>16</v>
      </c>
      <c r="C197" s="34" t="s">
        <v>17</v>
      </c>
      <c r="D197" s="34"/>
      <c r="E197" s="34"/>
      <c r="F197" s="98"/>
      <c r="G197" s="99"/>
      <c r="H197" s="34" t="s">
        <v>18</v>
      </c>
      <c r="I197" s="34"/>
      <c r="J197" s="34" t="s">
        <v>19</v>
      </c>
      <c r="K197" s="34"/>
      <c r="L197" s="34"/>
      <c r="M197" s="34" t="s">
        <v>20</v>
      </c>
      <c r="N197" s="34"/>
      <c r="O197" s="34" t="s">
        <v>20</v>
      </c>
      <c r="P197" s="34"/>
      <c r="Q197" s="34"/>
      <c r="R197" s="36"/>
    </row>
    <row r="198" spans="1:18" ht="23.25" thickBot="1" x14ac:dyDescent="0.3">
      <c r="A198" s="163"/>
      <c r="B198" s="164"/>
      <c r="C198" s="164"/>
      <c r="D198" s="164"/>
      <c r="E198" s="164"/>
      <c r="F198" s="165"/>
      <c r="G198" s="166"/>
      <c r="H198" s="167" t="s">
        <v>21</v>
      </c>
      <c r="I198" s="168" t="s">
        <v>22</v>
      </c>
      <c r="J198" s="168" t="s">
        <v>23</v>
      </c>
      <c r="K198" s="168" t="s">
        <v>24</v>
      </c>
      <c r="L198" s="169" t="s">
        <v>25</v>
      </c>
      <c r="M198" s="168" t="s">
        <v>26</v>
      </c>
      <c r="N198" s="168" t="s">
        <v>25</v>
      </c>
      <c r="O198" s="168" t="s">
        <v>21</v>
      </c>
      <c r="P198" s="168" t="s">
        <v>22</v>
      </c>
      <c r="Q198" s="168" t="s">
        <v>27</v>
      </c>
      <c r="R198" s="170" t="s">
        <v>28</v>
      </c>
    </row>
    <row r="199" spans="1:18" ht="56.25" x14ac:dyDescent="0.25">
      <c r="A199" s="103">
        <v>159951050</v>
      </c>
      <c r="B199" s="104">
        <v>402013</v>
      </c>
      <c r="C199" s="104" t="s">
        <v>178</v>
      </c>
      <c r="D199" s="104" t="s">
        <v>179</v>
      </c>
      <c r="E199" s="105" t="s">
        <v>173</v>
      </c>
      <c r="F199" s="153" t="s">
        <v>180</v>
      </c>
      <c r="G199" s="107">
        <v>492634.07</v>
      </c>
      <c r="H199" s="197">
        <v>344843.85</v>
      </c>
      <c r="I199" s="198">
        <f>147790.22+344843.85</f>
        <v>492634.06999999995</v>
      </c>
      <c r="J199" s="110">
        <v>0</v>
      </c>
      <c r="K199" s="110">
        <v>0</v>
      </c>
      <c r="L199" s="111" t="s">
        <v>33</v>
      </c>
      <c r="M199" s="112">
        <f>H199*100/G199</f>
        <v>70.000000202990421</v>
      </c>
      <c r="N199" s="112">
        <f>I199*100/G199</f>
        <v>99.999999999999986</v>
      </c>
      <c r="O199" s="112">
        <v>100</v>
      </c>
      <c r="P199" s="112">
        <v>100</v>
      </c>
      <c r="Q199" s="110"/>
      <c r="R199" s="113" t="s">
        <v>34</v>
      </c>
    </row>
    <row r="200" spans="1:18" ht="67.5" x14ac:dyDescent="0.25">
      <c r="A200" s="114">
        <v>159951039</v>
      </c>
      <c r="B200" s="115">
        <v>402015</v>
      </c>
      <c r="C200" s="115" t="s">
        <v>181</v>
      </c>
      <c r="D200" s="115" t="s">
        <v>100</v>
      </c>
      <c r="E200" s="116" t="s">
        <v>182</v>
      </c>
      <c r="F200" s="124" t="s">
        <v>183</v>
      </c>
      <c r="G200" s="118">
        <v>187801.97</v>
      </c>
      <c r="H200" s="188"/>
      <c r="I200" s="200">
        <f>56340.6+124817.46+6643.91</f>
        <v>187801.97</v>
      </c>
      <c r="J200" s="121">
        <v>0</v>
      </c>
      <c r="K200" s="121">
        <v>0</v>
      </c>
      <c r="L200" s="122" t="s">
        <v>33</v>
      </c>
      <c r="M200" s="157">
        <f>H200*100/G200</f>
        <v>0</v>
      </c>
      <c r="N200" s="157">
        <f>I200*100/G200</f>
        <v>100</v>
      </c>
      <c r="O200" s="157">
        <f>H200*100/G200</f>
        <v>0</v>
      </c>
      <c r="P200" s="157">
        <f>I200*100/G200</f>
        <v>100</v>
      </c>
      <c r="Q200" s="121"/>
      <c r="R200" s="123" t="s">
        <v>34</v>
      </c>
    </row>
    <row r="201" spans="1:18" ht="45" x14ac:dyDescent="0.25">
      <c r="A201" s="114">
        <v>159951072</v>
      </c>
      <c r="B201" s="115">
        <v>402016</v>
      </c>
      <c r="C201" s="115" t="s">
        <v>184</v>
      </c>
      <c r="D201" s="115" t="s">
        <v>119</v>
      </c>
      <c r="E201" s="116" t="s">
        <v>120</v>
      </c>
      <c r="F201" s="124" t="s">
        <v>185</v>
      </c>
      <c r="G201" s="118">
        <v>305156.42</v>
      </c>
      <c r="H201" s="188">
        <v>86656</v>
      </c>
      <c r="I201" s="200">
        <f>91546.92+86656</f>
        <v>178202.91999999998</v>
      </c>
      <c r="J201" s="121">
        <v>0</v>
      </c>
      <c r="K201" s="121">
        <v>0</v>
      </c>
      <c r="L201" s="122" t="s">
        <v>33</v>
      </c>
      <c r="M201" s="157">
        <f>H201*100/G201</f>
        <v>28.397239684487058</v>
      </c>
      <c r="N201" s="157">
        <f>I201*100/G201</f>
        <v>58.397237718282319</v>
      </c>
      <c r="O201" s="157">
        <f>H201*100/G201</f>
        <v>28.397239684487058</v>
      </c>
      <c r="P201" s="157">
        <f>I201*100/G201</f>
        <v>58.397237718282319</v>
      </c>
      <c r="Q201" s="121"/>
      <c r="R201" s="123" t="s">
        <v>34</v>
      </c>
    </row>
    <row r="202" spans="1:18" ht="45" x14ac:dyDescent="0.25">
      <c r="A202" s="114">
        <v>159951064</v>
      </c>
      <c r="B202" s="115">
        <v>402017</v>
      </c>
      <c r="C202" s="115" t="s">
        <v>186</v>
      </c>
      <c r="D202" s="115" t="s">
        <v>187</v>
      </c>
      <c r="E202" s="116" t="s">
        <v>188</v>
      </c>
      <c r="F202" s="124" t="s">
        <v>189</v>
      </c>
      <c r="G202" s="118">
        <v>152726.42000000001</v>
      </c>
      <c r="H202" s="188"/>
      <c r="I202" s="200">
        <v>152726.42000000001</v>
      </c>
      <c r="J202" s="121">
        <v>0</v>
      </c>
      <c r="K202" s="121">
        <v>0</v>
      </c>
      <c r="L202" s="122" t="s">
        <v>33</v>
      </c>
      <c r="M202" s="157">
        <v>0</v>
      </c>
      <c r="N202" s="157">
        <v>100</v>
      </c>
      <c r="O202" s="157">
        <v>0</v>
      </c>
      <c r="P202" s="157">
        <v>100</v>
      </c>
      <c r="Q202" s="121"/>
      <c r="R202" s="123" t="s">
        <v>34</v>
      </c>
    </row>
    <row r="203" spans="1:18" ht="56.25" x14ac:dyDescent="0.25">
      <c r="A203" s="114">
        <v>159951068</v>
      </c>
      <c r="B203" s="115">
        <v>402019</v>
      </c>
      <c r="C203" s="115" t="s">
        <v>190</v>
      </c>
      <c r="D203" s="115" t="s">
        <v>100</v>
      </c>
      <c r="E203" s="116" t="s">
        <v>191</v>
      </c>
      <c r="F203" s="124" t="s">
        <v>192</v>
      </c>
      <c r="G203" s="118">
        <v>186569.31</v>
      </c>
      <c r="H203" s="188">
        <f>98417.96+6620.09</f>
        <v>105038.05</v>
      </c>
      <c r="I203" s="200">
        <f>55970.79+25560.47+98417.96+6620.09</f>
        <v>186569.31000000003</v>
      </c>
      <c r="J203" s="121">
        <v>0</v>
      </c>
      <c r="K203" s="121">
        <v>0</v>
      </c>
      <c r="L203" s="122" t="s">
        <v>33</v>
      </c>
      <c r="M203" s="157">
        <f>H203*100/G203</f>
        <v>56.299747262826884</v>
      </c>
      <c r="N203" s="157">
        <f>I203*100/G203</f>
        <v>100.00000000000001</v>
      </c>
      <c r="O203" s="157">
        <f>H203*100/G203</f>
        <v>56.299747262826884</v>
      </c>
      <c r="P203" s="157">
        <f>I203*100/G203</f>
        <v>100.00000000000001</v>
      </c>
      <c r="Q203" s="121"/>
      <c r="R203" s="123" t="s">
        <v>34</v>
      </c>
    </row>
    <row r="204" spans="1:18" ht="113.25" thickBot="1" x14ac:dyDescent="0.3">
      <c r="A204" s="125">
        <v>159951067</v>
      </c>
      <c r="B204" s="126">
        <v>402020</v>
      </c>
      <c r="C204" s="126" t="s">
        <v>193</v>
      </c>
      <c r="D204" s="126" t="s">
        <v>194</v>
      </c>
      <c r="E204" s="127" t="s">
        <v>195</v>
      </c>
      <c r="F204" s="128" t="s">
        <v>196</v>
      </c>
      <c r="G204" s="129">
        <v>230280.46</v>
      </c>
      <c r="H204" s="201">
        <v>91102.77</v>
      </c>
      <c r="I204" s="202">
        <f>69084+70093.69+91102.77</f>
        <v>230280.46000000002</v>
      </c>
      <c r="J204" s="132">
        <v>0</v>
      </c>
      <c r="K204" s="132">
        <v>0</v>
      </c>
      <c r="L204" s="133" t="s">
        <v>33</v>
      </c>
      <c r="M204" s="134">
        <f>H204*100/G204</f>
        <v>39.561658857203952</v>
      </c>
      <c r="N204" s="134">
        <f>I204*100/G204</f>
        <v>100.00000000000001</v>
      </c>
      <c r="O204" s="134">
        <f>H204*100/G204</f>
        <v>39.561658857203952</v>
      </c>
      <c r="P204" s="134">
        <f>I204*100/G204</f>
        <v>100.00000000000001</v>
      </c>
      <c r="Q204" s="132"/>
      <c r="R204" s="135" t="s">
        <v>34</v>
      </c>
    </row>
    <row r="205" spans="1:18" ht="15.75" thickBot="1" x14ac:dyDescent="0.3">
      <c r="A205" s="59"/>
      <c r="B205" s="59"/>
      <c r="C205" s="59"/>
      <c r="D205" s="60"/>
      <c r="E205" s="60"/>
      <c r="F205" s="205" t="s">
        <v>138</v>
      </c>
      <c r="G205" s="61">
        <f>G151+G152+G153+G154+G155+G175+G176+G177+G178+G179+G180+G199+G200+G201+G202+G203+G204</f>
        <v>4899375.6999999993</v>
      </c>
      <c r="H205" s="192">
        <f>H199+H201+H203+H204</f>
        <v>627640.67000000004</v>
      </c>
      <c r="I205" s="192">
        <f>I151+I152+I153+I154+I155+I175+I176+I177+I178+I179+I180+I199+I200+I201+I202+I203+I204</f>
        <v>4646254.9899999993</v>
      </c>
      <c r="J205" s="194">
        <f>SUM(J154:J178)</f>
        <v>0</v>
      </c>
      <c r="K205" s="195">
        <f>SUM(K151:K151)</f>
        <v>0</v>
      </c>
      <c r="L205" s="196">
        <f>SUM(L151:L151)</f>
        <v>0</v>
      </c>
      <c r="M205" s="60"/>
      <c r="N205" s="60"/>
      <c r="O205" s="60"/>
      <c r="P205" s="60"/>
      <c r="Q205" s="60"/>
      <c r="R205" s="60"/>
    </row>
    <row r="206" spans="1:18" x14ac:dyDescent="0.25">
      <c r="A206" s="1"/>
      <c r="B206" s="1"/>
      <c r="C206" s="1"/>
      <c r="D206" s="1"/>
      <c r="E206" s="1"/>
      <c r="F206" s="79"/>
      <c r="G206" s="80"/>
      <c r="H206" s="80"/>
      <c r="I206" s="1"/>
      <c r="J206" s="6"/>
      <c r="K206" s="1"/>
      <c r="L206" s="1"/>
      <c r="M206" s="1"/>
      <c r="N206" s="6"/>
      <c r="O206" s="6"/>
      <c r="P206" s="6"/>
      <c r="Q206" s="6"/>
      <c r="R206" s="1"/>
    </row>
    <row r="207" spans="1:18" x14ac:dyDescent="0.25">
      <c r="A207" s="1"/>
      <c r="B207" s="1"/>
      <c r="C207" s="1"/>
      <c r="D207" s="1"/>
      <c r="E207" s="1"/>
      <c r="F207" s="79"/>
      <c r="G207" s="80"/>
      <c r="H207" s="80"/>
      <c r="I207" s="1"/>
      <c r="J207" s="6"/>
      <c r="K207" s="1"/>
      <c r="L207" s="1"/>
      <c r="M207" s="1"/>
      <c r="N207" s="6"/>
      <c r="O207" s="6"/>
      <c r="P207" s="6"/>
      <c r="Q207" s="6"/>
      <c r="R207" s="1"/>
    </row>
    <row r="208" spans="1:18" x14ac:dyDescent="0.25">
      <c r="A208" s="1"/>
      <c r="B208" s="1"/>
      <c r="C208" s="1"/>
      <c r="D208" s="1"/>
      <c r="E208" s="1"/>
      <c r="F208" s="79"/>
      <c r="G208" s="80"/>
      <c r="H208" s="80"/>
      <c r="I208" s="1"/>
      <c r="J208" s="6"/>
      <c r="K208" s="1"/>
      <c r="L208" s="1"/>
      <c r="M208" s="1"/>
      <c r="N208" s="6"/>
      <c r="O208" s="6"/>
      <c r="P208" s="6"/>
      <c r="Q208" s="6"/>
      <c r="R208" s="1"/>
    </row>
    <row r="209" spans="1:18" x14ac:dyDescent="0.25">
      <c r="H209" s="178"/>
    </row>
    <row r="210" spans="1:18" x14ac:dyDescent="0.25">
      <c r="H210" s="178"/>
    </row>
    <row r="211" spans="1:18" x14ac:dyDescent="0.25">
      <c r="H211" s="178"/>
    </row>
    <row r="212" spans="1:18" x14ac:dyDescent="0.25">
      <c r="H212" s="178"/>
    </row>
    <row r="213" spans="1:18" x14ac:dyDescent="0.25">
      <c r="H213" s="178"/>
    </row>
    <row r="214" spans="1:18" x14ac:dyDescent="0.25">
      <c r="A214" s="1"/>
      <c r="B214" s="1"/>
      <c r="C214" s="1" t="s">
        <v>139</v>
      </c>
      <c r="D214" s="2"/>
      <c r="E214" s="1"/>
      <c r="F214" s="1"/>
      <c r="G214" s="79"/>
      <c r="H214" s="80"/>
      <c r="I214" s="80"/>
      <c r="J214" s="1"/>
      <c r="K214" s="6"/>
      <c r="L214" s="1"/>
      <c r="M214" s="1"/>
      <c r="N214" s="1"/>
      <c r="O214" s="6"/>
      <c r="P214" s="6"/>
      <c r="Q214" s="6"/>
      <c r="R214" s="6"/>
    </row>
    <row r="215" spans="1:18" x14ac:dyDescent="0.25">
      <c r="A215" s="1"/>
      <c r="B215" s="1"/>
      <c r="C215" s="1"/>
      <c r="D215" s="2"/>
      <c r="E215" s="1"/>
      <c r="F215" s="1"/>
      <c r="G215" s="79"/>
      <c r="H215" s="80"/>
      <c r="I215" s="80"/>
      <c r="J215" s="1"/>
      <c r="K215" s="6"/>
      <c r="L215" s="1"/>
      <c r="M215" s="1"/>
      <c r="N215" s="1"/>
      <c r="O215" s="6"/>
      <c r="P215" s="6"/>
      <c r="Q215" s="6"/>
      <c r="R215" s="6"/>
    </row>
    <row r="216" spans="1:18" x14ac:dyDescent="0.25">
      <c r="A216" s="1"/>
      <c r="B216" s="1"/>
      <c r="C216" s="1"/>
      <c r="D216" s="2"/>
      <c r="E216" s="1"/>
      <c r="F216" s="1"/>
      <c r="G216" s="79"/>
      <c r="H216" s="80"/>
      <c r="I216" s="80"/>
      <c r="J216" s="1"/>
      <c r="K216" s="6"/>
      <c r="L216" s="1"/>
      <c r="M216" s="1"/>
      <c r="N216" s="1"/>
      <c r="O216" s="6"/>
      <c r="P216" s="6"/>
      <c r="Q216" s="6"/>
      <c r="R216" s="6"/>
    </row>
    <row r="217" spans="1:18" x14ac:dyDescent="0.25">
      <c r="A217" s="1"/>
      <c r="B217" s="81" t="s">
        <v>0</v>
      </c>
      <c r="C217" s="81"/>
      <c r="D217" s="81"/>
      <c r="E217" s="9" t="s">
        <v>71</v>
      </c>
      <c r="F217" s="9"/>
      <c r="G217" s="9"/>
      <c r="H217" s="9"/>
      <c r="I217" s="9"/>
      <c r="J217" s="9"/>
      <c r="K217" s="10"/>
      <c r="L217" s="11"/>
      <c r="M217" s="11"/>
      <c r="N217" s="11"/>
      <c r="O217" s="6"/>
      <c r="P217" s="6"/>
      <c r="Q217" s="6"/>
      <c r="R217" s="6"/>
    </row>
    <row r="218" spans="1:18" x14ac:dyDescent="0.25">
      <c r="A218" s="1"/>
      <c r="B218" s="82" t="s">
        <v>2</v>
      </c>
      <c r="C218" s="82"/>
      <c r="D218" s="82"/>
      <c r="E218" s="9" t="s">
        <v>197</v>
      </c>
      <c r="F218" s="9"/>
      <c r="G218" s="9"/>
      <c r="H218" s="9"/>
      <c r="I218" s="9"/>
      <c r="J218" s="9"/>
      <c r="K218" s="10"/>
      <c r="L218" s="11"/>
      <c r="M218" s="11"/>
      <c r="N218" s="11"/>
      <c r="O218" s="6"/>
      <c r="P218" s="6"/>
      <c r="Q218" s="6"/>
      <c r="R218" s="6"/>
    </row>
    <row r="219" spans="1:18" x14ac:dyDescent="0.25">
      <c r="A219" s="13"/>
      <c r="B219" s="81" t="s">
        <v>4</v>
      </c>
      <c r="C219" s="81"/>
      <c r="D219" s="81"/>
      <c r="E219" s="84" t="s">
        <v>5</v>
      </c>
      <c r="F219" s="85"/>
      <c r="G219" s="86"/>
      <c r="H219" s="87"/>
      <c r="I219" s="88"/>
      <c r="J219" s="89"/>
      <c r="K219" s="6"/>
      <c r="L219" s="11"/>
      <c r="M219" s="11"/>
      <c r="N219" s="11"/>
      <c r="O219" s="6"/>
      <c r="P219" s="6"/>
      <c r="Q219" s="6"/>
      <c r="R219" s="6"/>
    </row>
    <row r="220" spans="1:18" ht="15.75" thickBot="1" x14ac:dyDescent="0.3">
      <c r="A220" s="13"/>
      <c r="B220" s="145"/>
      <c r="C220" s="145"/>
      <c r="D220" s="145"/>
      <c r="E220" s="91"/>
      <c r="F220" s="92"/>
      <c r="G220" s="93"/>
      <c r="H220" s="94"/>
      <c r="I220" s="95"/>
      <c r="J220" s="27"/>
      <c r="K220" s="6"/>
      <c r="L220" s="11"/>
      <c r="M220" s="11"/>
      <c r="N220" s="11"/>
      <c r="O220" s="6"/>
      <c r="P220" s="6"/>
      <c r="Q220" s="6"/>
      <c r="R220" s="6"/>
    </row>
    <row r="221" spans="1:18" x14ac:dyDescent="0.25">
      <c r="A221" s="29" t="s">
        <v>6</v>
      </c>
      <c r="B221" s="30" t="s">
        <v>7</v>
      </c>
      <c r="C221" s="30"/>
      <c r="D221" s="30" t="s">
        <v>8</v>
      </c>
      <c r="E221" s="30" t="s">
        <v>9</v>
      </c>
      <c r="F221" s="96" t="s">
        <v>10</v>
      </c>
      <c r="G221" s="97" t="s">
        <v>73</v>
      </c>
      <c r="H221" s="30" t="s">
        <v>12</v>
      </c>
      <c r="I221" s="30"/>
      <c r="J221" s="30"/>
      <c r="K221" s="30"/>
      <c r="L221" s="30"/>
      <c r="M221" s="30" t="s">
        <v>13</v>
      </c>
      <c r="N221" s="30"/>
      <c r="O221" s="30" t="s">
        <v>14</v>
      </c>
      <c r="P221" s="30"/>
      <c r="Q221" s="30" t="s">
        <v>15</v>
      </c>
      <c r="R221" s="32"/>
    </row>
    <row r="222" spans="1:18" x14ac:dyDescent="0.25">
      <c r="A222" s="33"/>
      <c r="B222" s="34" t="s">
        <v>16</v>
      </c>
      <c r="C222" s="34" t="s">
        <v>17</v>
      </c>
      <c r="D222" s="34"/>
      <c r="E222" s="34"/>
      <c r="F222" s="98"/>
      <c r="G222" s="99"/>
      <c r="H222" s="34" t="s">
        <v>18</v>
      </c>
      <c r="I222" s="34"/>
      <c r="J222" s="34" t="s">
        <v>19</v>
      </c>
      <c r="K222" s="34"/>
      <c r="L222" s="34"/>
      <c r="M222" s="34" t="s">
        <v>20</v>
      </c>
      <c r="N222" s="34"/>
      <c r="O222" s="34" t="s">
        <v>20</v>
      </c>
      <c r="P222" s="34"/>
      <c r="Q222" s="34"/>
      <c r="R222" s="36"/>
    </row>
    <row r="223" spans="1:18" ht="23.25" thickBot="1" x14ac:dyDescent="0.3">
      <c r="A223" s="163"/>
      <c r="B223" s="164"/>
      <c r="C223" s="164"/>
      <c r="D223" s="164"/>
      <c r="E223" s="164"/>
      <c r="F223" s="165"/>
      <c r="G223" s="166"/>
      <c r="H223" s="167" t="s">
        <v>21</v>
      </c>
      <c r="I223" s="168" t="s">
        <v>22</v>
      </c>
      <c r="J223" s="168" t="s">
        <v>23</v>
      </c>
      <c r="K223" s="168" t="s">
        <v>24</v>
      </c>
      <c r="L223" s="169" t="s">
        <v>25</v>
      </c>
      <c r="M223" s="168" t="s">
        <v>26</v>
      </c>
      <c r="N223" s="168" t="s">
        <v>25</v>
      </c>
      <c r="O223" s="168" t="s">
        <v>21</v>
      </c>
      <c r="P223" s="168" t="s">
        <v>22</v>
      </c>
      <c r="Q223" s="168" t="s">
        <v>27</v>
      </c>
      <c r="R223" s="170" t="s">
        <v>28</v>
      </c>
    </row>
    <row r="224" spans="1:18" ht="45.75" thickBot="1" x14ac:dyDescent="0.3">
      <c r="A224" s="206">
        <v>159951049</v>
      </c>
      <c r="B224" s="207">
        <v>404001</v>
      </c>
      <c r="C224" s="207" t="s">
        <v>198</v>
      </c>
      <c r="D224" s="207" t="s">
        <v>46</v>
      </c>
      <c r="E224" s="208" t="s">
        <v>199</v>
      </c>
      <c r="F224" s="209" t="s">
        <v>200</v>
      </c>
      <c r="G224" s="210">
        <v>664937.96</v>
      </c>
      <c r="H224" s="211"/>
      <c r="I224" s="212">
        <f>199481.39+419088.14</f>
        <v>618569.53</v>
      </c>
      <c r="J224" s="213">
        <v>0</v>
      </c>
      <c r="K224" s="213">
        <v>0</v>
      </c>
      <c r="L224" s="214" t="s">
        <v>33</v>
      </c>
      <c r="M224" s="215">
        <f>H224*100/G224</f>
        <v>0</v>
      </c>
      <c r="N224" s="215">
        <f>I224*100/G224</f>
        <v>93.026653193329494</v>
      </c>
      <c r="O224" s="215">
        <f>H224*100/G224</f>
        <v>0</v>
      </c>
      <c r="P224" s="215">
        <f>I224*100/G224</f>
        <v>93.026653193329494</v>
      </c>
      <c r="Q224" s="213"/>
      <c r="R224" s="216" t="s">
        <v>34</v>
      </c>
    </row>
    <row r="225" spans="1:18" ht="57" thickBot="1" x14ac:dyDescent="0.3">
      <c r="A225" s="206">
        <v>159951048</v>
      </c>
      <c r="B225" s="207">
        <v>404002</v>
      </c>
      <c r="C225" s="207" t="s">
        <v>201</v>
      </c>
      <c r="D225" s="207" t="s">
        <v>65</v>
      </c>
      <c r="E225" s="208" t="s">
        <v>199</v>
      </c>
      <c r="F225" s="208" t="s">
        <v>202</v>
      </c>
      <c r="G225" s="210">
        <v>597086.24</v>
      </c>
      <c r="H225" s="211">
        <v>207852.68</v>
      </c>
      <c r="I225" s="212">
        <f>179125.87+210107.69+207852.68</f>
        <v>597086.24</v>
      </c>
      <c r="J225" s="213">
        <v>0</v>
      </c>
      <c r="K225" s="213">
        <v>0</v>
      </c>
      <c r="L225" s="214" t="s">
        <v>33</v>
      </c>
      <c r="M225" s="215">
        <f>H225*100/G225</f>
        <v>34.811165636642372</v>
      </c>
      <c r="N225" s="215">
        <f>I225*100/G225</f>
        <v>100</v>
      </c>
      <c r="O225" s="215">
        <f>H225*100/G225</f>
        <v>34.811165636642372</v>
      </c>
      <c r="P225" s="215">
        <f>I225*100/G225</f>
        <v>100</v>
      </c>
      <c r="Q225" s="213"/>
      <c r="R225" s="216" t="s">
        <v>34</v>
      </c>
    </row>
    <row r="226" spans="1:18" ht="57" thickBot="1" x14ac:dyDescent="0.3">
      <c r="A226" s="206">
        <v>159951066</v>
      </c>
      <c r="B226" s="207">
        <v>404003</v>
      </c>
      <c r="C226" s="207" t="s">
        <v>203</v>
      </c>
      <c r="D226" s="207" t="s">
        <v>158</v>
      </c>
      <c r="E226" s="208" t="s">
        <v>159</v>
      </c>
      <c r="F226" s="208" t="s">
        <v>204</v>
      </c>
      <c r="G226" s="210">
        <v>168482.85</v>
      </c>
      <c r="H226" s="211"/>
      <c r="I226" s="212">
        <v>84241.42</v>
      </c>
      <c r="J226" s="213">
        <v>0</v>
      </c>
      <c r="K226" s="213">
        <v>0</v>
      </c>
      <c r="L226" s="214" t="s">
        <v>33</v>
      </c>
      <c r="M226" s="215">
        <f>H226*100/G226</f>
        <v>0</v>
      </c>
      <c r="N226" s="215">
        <f>I226*100/G226</f>
        <v>49.999997032338896</v>
      </c>
      <c r="O226" s="215">
        <v>0</v>
      </c>
      <c r="P226" s="215">
        <v>50</v>
      </c>
      <c r="Q226" s="213"/>
      <c r="R226" s="216" t="s">
        <v>34</v>
      </c>
    </row>
    <row r="227" spans="1:18" ht="68.25" thickBot="1" x14ac:dyDescent="0.3">
      <c r="A227" s="206">
        <v>159951058</v>
      </c>
      <c r="B227" s="207">
        <v>404005</v>
      </c>
      <c r="C227" s="207" t="s">
        <v>205</v>
      </c>
      <c r="D227" s="207" t="s">
        <v>158</v>
      </c>
      <c r="E227" s="208" t="s">
        <v>159</v>
      </c>
      <c r="F227" s="208" t="s">
        <v>206</v>
      </c>
      <c r="G227" s="210">
        <v>131108.57</v>
      </c>
      <c r="H227" s="212">
        <v>65554.28</v>
      </c>
      <c r="I227" s="212">
        <f>65554.29+65554.28</f>
        <v>131108.57</v>
      </c>
      <c r="J227" s="213">
        <v>0</v>
      </c>
      <c r="K227" s="213">
        <v>0</v>
      </c>
      <c r="L227" s="214" t="s">
        <v>33</v>
      </c>
      <c r="M227" s="215">
        <v>50</v>
      </c>
      <c r="N227" s="215">
        <f>I227*100/G227</f>
        <v>100</v>
      </c>
      <c r="O227" s="215">
        <v>50</v>
      </c>
      <c r="P227" s="215">
        <f>I227*100/G227</f>
        <v>100</v>
      </c>
      <c r="Q227" s="213"/>
      <c r="R227" s="216" t="s">
        <v>34</v>
      </c>
    </row>
    <row r="228" spans="1:18" ht="57" thickBot="1" x14ac:dyDescent="0.3">
      <c r="A228" s="206">
        <v>159951082</v>
      </c>
      <c r="B228" s="207">
        <v>404006</v>
      </c>
      <c r="C228" s="207" t="s">
        <v>207</v>
      </c>
      <c r="D228" s="207" t="s">
        <v>65</v>
      </c>
      <c r="E228" s="208" t="s">
        <v>199</v>
      </c>
      <c r="F228" s="208" t="s">
        <v>208</v>
      </c>
      <c r="G228" s="211">
        <v>38467.83</v>
      </c>
      <c r="H228" s="212"/>
      <c r="I228" s="212">
        <v>38467.83</v>
      </c>
      <c r="J228" s="213">
        <v>0</v>
      </c>
      <c r="K228" s="213">
        <v>0</v>
      </c>
      <c r="L228" s="214" t="s">
        <v>33</v>
      </c>
      <c r="M228" s="215">
        <v>0</v>
      </c>
      <c r="N228" s="215">
        <v>100</v>
      </c>
      <c r="O228" s="215">
        <v>0</v>
      </c>
      <c r="P228" s="215">
        <v>100</v>
      </c>
      <c r="Q228" s="213"/>
      <c r="R228" s="216" t="s">
        <v>34</v>
      </c>
    </row>
    <row r="229" spans="1:18" ht="45.75" thickBot="1" x14ac:dyDescent="0.3">
      <c r="A229" s="206">
        <v>159951081</v>
      </c>
      <c r="B229" s="207">
        <v>404007</v>
      </c>
      <c r="C229" s="207" t="s">
        <v>209</v>
      </c>
      <c r="D229" s="207" t="s">
        <v>65</v>
      </c>
      <c r="E229" s="208" t="s">
        <v>199</v>
      </c>
      <c r="F229" s="208" t="s">
        <v>210</v>
      </c>
      <c r="G229" s="210">
        <v>26539.67</v>
      </c>
      <c r="H229" s="212"/>
      <c r="I229" s="212">
        <v>26539.67</v>
      </c>
      <c r="J229" s="213">
        <v>0</v>
      </c>
      <c r="K229" s="213">
        <v>0</v>
      </c>
      <c r="L229" s="214" t="s">
        <v>33</v>
      </c>
      <c r="M229" s="215">
        <v>0</v>
      </c>
      <c r="N229" s="215">
        <v>100</v>
      </c>
      <c r="O229" s="215">
        <v>0</v>
      </c>
      <c r="P229" s="215">
        <v>100</v>
      </c>
      <c r="Q229" s="213"/>
      <c r="R229" s="216" t="s">
        <v>34</v>
      </c>
    </row>
    <row r="230" spans="1:18" x14ac:dyDescent="0.25">
      <c r="A230" s="136"/>
      <c r="B230" s="136"/>
      <c r="C230" s="136"/>
      <c r="D230" s="136"/>
      <c r="E230" s="137"/>
      <c r="F230" s="137"/>
      <c r="G230" s="139"/>
      <c r="H230" s="204"/>
      <c r="I230" s="204"/>
      <c r="J230" s="142"/>
      <c r="K230" s="142"/>
      <c r="L230" s="143"/>
      <c r="M230" s="144"/>
      <c r="N230" s="144"/>
      <c r="O230" s="144"/>
      <c r="P230" s="144"/>
      <c r="Q230" s="142"/>
      <c r="R230" s="142"/>
    </row>
    <row r="231" spans="1:18" x14ac:dyDescent="0.25">
      <c r="A231" s="136"/>
      <c r="B231" s="136"/>
      <c r="C231" s="136"/>
      <c r="D231" s="136"/>
      <c r="E231" s="137"/>
      <c r="F231" s="137"/>
      <c r="G231" s="139"/>
      <c r="H231" s="204"/>
      <c r="I231" s="204"/>
      <c r="J231" s="142"/>
      <c r="K231" s="142"/>
      <c r="L231" s="143"/>
      <c r="M231" s="144"/>
      <c r="N231" s="144"/>
      <c r="O231" s="144"/>
      <c r="P231" s="144"/>
      <c r="Q231" s="142"/>
      <c r="R231" s="142"/>
    </row>
    <row r="232" spans="1:18" x14ac:dyDescent="0.25">
      <c r="A232" s="136"/>
      <c r="B232" s="136"/>
      <c r="C232" s="136"/>
      <c r="D232" s="136"/>
      <c r="E232" s="137"/>
      <c r="F232" s="137"/>
      <c r="G232" s="139"/>
      <c r="H232" s="204"/>
      <c r="I232" s="204"/>
      <c r="J232" s="142"/>
      <c r="K232" s="142"/>
      <c r="L232" s="143"/>
      <c r="M232" s="144"/>
      <c r="N232" s="144"/>
      <c r="O232" s="144"/>
      <c r="P232" s="144"/>
      <c r="Q232" s="142"/>
      <c r="R232" s="142"/>
    </row>
    <row r="233" spans="1:18" x14ac:dyDescent="0.25">
      <c r="A233" s="136"/>
      <c r="B233" s="136"/>
      <c r="C233" s="136"/>
      <c r="D233" s="136"/>
      <c r="E233" s="137"/>
      <c r="F233" s="137"/>
      <c r="G233" s="139"/>
      <c r="H233" s="204"/>
      <c r="I233" s="204"/>
      <c r="J233" s="142"/>
      <c r="K233" s="142"/>
      <c r="L233" s="143"/>
      <c r="M233" s="144"/>
      <c r="N233" s="144"/>
      <c r="O233" s="144"/>
      <c r="P233" s="144"/>
      <c r="Q233" s="142"/>
      <c r="R233" s="142"/>
    </row>
    <row r="234" spans="1:18" x14ac:dyDescent="0.25">
      <c r="A234" s="136"/>
      <c r="B234" s="136"/>
      <c r="C234" s="136"/>
      <c r="D234" s="136"/>
      <c r="E234" s="137"/>
      <c r="F234" s="137"/>
      <c r="G234" s="139"/>
      <c r="H234" s="204"/>
      <c r="I234" s="204"/>
      <c r="J234" s="142"/>
      <c r="K234" s="142"/>
      <c r="L234" s="143"/>
      <c r="M234" s="144"/>
      <c r="N234" s="144"/>
      <c r="O234" s="144"/>
      <c r="P234" s="144"/>
      <c r="Q234" s="142"/>
      <c r="R234" s="142"/>
    </row>
    <row r="235" spans="1:18" x14ac:dyDescent="0.25">
      <c r="A235" s="136"/>
      <c r="B235" s="136"/>
      <c r="C235" s="136"/>
      <c r="D235" s="136"/>
      <c r="E235" s="137"/>
      <c r="F235" s="137"/>
      <c r="G235" s="139"/>
      <c r="H235" s="204"/>
      <c r="I235" s="204"/>
      <c r="J235" s="142"/>
      <c r="K235" s="142"/>
      <c r="L235" s="143"/>
      <c r="M235" s="144"/>
      <c r="N235" s="144"/>
      <c r="O235" s="144"/>
      <c r="P235" s="144"/>
      <c r="Q235" s="142"/>
      <c r="R235" s="142"/>
    </row>
    <row r="236" spans="1:18" x14ac:dyDescent="0.25">
      <c r="A236" s="136"/>
      <c r="B236" s="136"/>
      <c r="C236" s="136"/>
      <c r="D236" s="136"/>
      <c r="E236" s="137"/>
      <c r="F236" s="137"/>
      <c r="G236" s="139"/>
      <c r="H236" s="204"/>
      <c r="I236" s="204"/>
      <c r="J236" s="142"/>
      <c r="K236" s="142"/>
      <c r="L236" s="143"/>
      <c r="M236" s="144"/>
      <c r="N236" s="144"/>
      <c r="O236" s="144"/>
      <c r="P236" s="144"/>
      <c r="Q236" s="142"/>
      <c r="R236" s="142"/>
    </row>
    <row r="237" spans="1:18" x14ac:dyDescent="0.25">
      <c r="A237" s="136"/>
      <c r="B237" s="136"/>
      <c r="C237" s="136"/>
      <c r="D237" s="136"/>
      <c r="E237" s="137"/>
      <c r="F237" s="137"/>
      <c r="G237" s="139"/>
      <c r="H237" s="204"/>
      <c r="I237" s="204"/>
      <c r="J237" s="142"/>
      <c r="K237" s="142"/>
      <c r="L237" s="143"/>
      <c r="M237" s="144"/>
      <c r="N237" s="144"/>
      <c r="O237" s="144"/>
      <c r="P237" s="144"/>
      <c r="Q237" s="142"/>
      <c r="R237" s="142"/>
    </row>
    <row r="238" spans="1:18" x14ac:dyDescent="0.25">
      <c r="A238" s="1"/>
      <c r="B238" s="1" t="s">
        <v>139</v>
      </c>
      <c r="C238" s="2"/>
      <c r="D238" s="1"/>
      <c r="E238" s="1"/>
      <c r="F238" s="79"/>
      <c r="G238" s="80"/>
      <c r="H238" s="80"/>
      <c r="I238" s="1"/>
      <c r="J238" s="6"/>
      <c r="K238" s="1"/>
      <c r="L238" s="1"/>
      <c r="M238" s="1"/>
      <c r="N238" s="6"/>
      <c r="O238" s="6"/>
      <c r="P238" s="6"/>
      <c r="Q238" s="6"/>
      <c r="R238" s="1"/>
    </row>
    <row r="239" spans="1:18" x14ac:dyDescent="0.25">
      <c r="A239" s="1"/>
      <c r="B239" s="1"/>
      <c r="C239" s="2"/>
      <c r="D239" s="1"/>
      <c r="E239" s="1"/>
      <c r="F239" s="79"/>
      <c r="G239" s="80"/>
      <c r="H239" s="80"/>
      <c r="I239" s="1"/>
      <c r="J239" s="6"/>
      <c r="K239" s="1"/>
      <c r="L239" s="1"/>
      <c r="M239" s="1"/>
      <c r="N239" s="6"/>
      <c r="O239" s="6"/>
      <c r="P239" s="6"/>
      <c r="Q239" s="6"/>
      <c r="R239" s="1"/>
    </row>
    <row r="240" spans="1:18" x14ac:dyDescent="0.25">
      <c r="A240" s="1"/>
      <c r="B240" s="1"/>
      <c r="C240" s="2"/>
      <c r="D240" s="1"/>
      <c r="E240" s="1"/>
      <c r="F240" s="79"/>
      <c r="G240" s="80"/>
      <c r="H240" s="80"/>
      <c r="I240" s="1"/>
      <c r="J240" s="6"/>
      <c r="K240" s="1"/>
      <c r="L240" s="1"/>
      <c r="M240" s="1"/>
      <c r="N240" s="6"/>
      <c r="O240" s="6"/>
      <c r="P240" s="6"/>
      <c r="Q240" s="6"/>
      <c r="R240" s="1"/>
    </row>
    <row r="241" spans="1:18" x14ac:dyDescent="0.25">
      <c r="A241" s="1"/>
      <c r="B241" s="1"/>
      <c r="C241" s="2"/>
      <c r="D241" s="1"/>
      <c r="E241" s="1"/>
      <c r="F241" s="79"/>
      <c r="G241" s="80"/>
      <c r="H241" s="80"/>
      <c r="I241" s="1"/>
      <c r="J241" s="6"/>
      <c r="K241" s="1"/>
      <c r="L241" s="1"/>
      <c r="M241" s="1"/>
      <c r="N241" s="6"/>
      <c r="O241" s="6"/>
      <c r="P241" s="6"/>
      <c r="Q241" s="6"/>
      <c r="R241" s="1"/>
    </row>
    <row r="242" spans="1:18" x14ac:dyDescent="0.25">
      <c r="A242" s="81" t="s">
        <v>0</v>
      </c>
      <c r="B242" s="81"/>
      <c r="C242" s="81"/>
      <c r="D242" s="9" t="s">
        <v>71</v>
      </c>
      <c r="E242" s="9"/>
      <c r="F242" s="9"/>
      <c r="G242" s="9"/>
      <c r="H242" s="9"/>
      <c r="I242" s="9"/>
      <c r="J242" s="10"/>
      <c r="K242" s="11"/>
      <c r="L242" s="11"/>
      <c r="M242" s="11"/>
      <c r="N242" s="6"/>
      <c r="O242" s="6"/>
      <c r="P242" s="6"/>
      <c r="Q242" s="6"/>
      <c r="R242" s="1"/>
    </row>
    <row r="243" spans="1:18" x14ac:dyDescent="0.25">
      <c r="A243" s="82" t="s">
        <v>2</v>
      </c>
      <c r="B243" s="82"/>
      <c r="C243" s="82"/>
      <c r="D243" s="83" t="s">
        <v>211</v>
      </c>
      <c r="E243" s="83"/>
      <c r="F243" s="83"/>
      <c r="G243" s="83"/>
      <c r="H243" s="83"/>
      <c r="I243" s="83"/>
      <c r="J243" s="10"/>
      <c r="K243" s="11"/>
      <c r="L243" s="11"/>
      <c r="M243" s="11"/>
      <c r="N243" s="6"/>
      <c r="O243" s="6"/>
      <c r="P243" s="6"/>
      <c r="Q243" s="6"/>
      <c r="R243" s="1"/>
    </row>
    <row r="244" spans="1:18" x14ac:dyDescent="0.25">
      <c r="A244" s="81" t="s">
        <v>4</v>
      </c>
      <c r="B244" s="81"/>
      <c r="C244" s="81"/>
      <c r="D244" s="84" t="s">
        <v>5</v>
      </c>
      <c r="E244" s="85"/>
      <c r="F244" s="86"/>
      <c r="G244" s="87"/>
      <c r="H244" s="88"/>
      <c r="I244" s="89"/>
      <c r="J244" s="6"/>
      <c r="K244" s="11"/>
      <c r="L244" s="11"/>
      <c r="M244" s="11"/>
      <c r="N244" s="6"/>
      <c r="O244" s="6"/>
      <c r="P244" s="6"/>
      <c r="Q244" s="6"/>
      <c r="R244" s="1"/>
    </row>
    <row r="245" spans="1:18" ht="15.75" thickBot="1" x14ac:dyDescent="0.3">
      <c r="A245" s="145"/>
      <c r="B245" s="145"/>
      <c r="C245" s="145"/>
      <c r="D245" s="91"/>
      <c r="E245" s="92"/>
      <c r="F245" s="93"/>
      <c r="G245" s="94"/>
      <c r="H245" s="95"/>
      <c r="I245" s="27"/>
      <c r="J245" s="6"/>
      <c r="K245" s="11"/>
      <c r="L245" s="11"/>
      <c r="M245" s="11"/>
      <c r="N245" s="6"/>
      <c r="O245" s="6"/>
      <c r="P245" s="6"/>
      <c r="Q245" s="6"/>
      <c r="R245" s="1"/>
    </row>
    <row r="246" spans="1:18" x14ac:dyDescent="0.25">
      <c r="A246" s="29" t="s">
        <v>6</v>
      </c>
      <c r="B246" s="30" t="s">
        <v>7</v>
      </c>
      <c r="C246" s="30"/>
      <c r="D246" s="30" t="s">
        <v>8</v>
      </c>
      <c r="E246" s="30" t="s">
        <v>9</v>
      </c>
      <c r="F246" s="96" t="s">
        <v>10</v>
      </c>
      <c r="G246" s="97" t="s">
        <v>73</v>
      </c>
      <c r="H246" s="30" t="s">
        <v>12</v>
      </c>
      <c r="I246" s="30"/>
      <c r="J246" s="30"/>
      <c r="K246" s="30"/>
      <c r="L246" s="30"/>
      <c r="M246" s="30" t="s">
        <v>13</v>
      </c>
      <c r="N246" s="30"/>
      <c r="O246" s="30" t="s">
        <v>14</v>
      </c>
      <c r="P246" s="30"/>
      <c r="Q246" s="30" t="s">
        <v>15</v>
      </c>
      <c r="R246" s="32"/>
    </row>
    <row r="247" spans="1:18" x14ac:dyDescent="0.25">
      <c r="A247" s="33"/>
      <c r="B247" s="34" t="s">
        <v>16</v>
      </c>
      <c r="C247" s="34" t="s">
        <v>17</v>
      </c>
      <c r="D247" s="34"/>
      <c r="E247" s="34"/>
      <c r="F247" s="98"/>
      <c r="G247" s="99"/>
      <c r="H247" s="34" t="s">
        <v>18</v>
      </c>
      <c r="I247" s="34"/>
      <c r="J247" s="34" t="s">
        <v>19</v>
      </c>
      <c r="K247" s="34"/>
      <c r="L247" s="34"/>
      <c r="M247" s="34" t="s">
        <v>20</v>
      </c>
      <c r="N247" s="34"/>
      <c r="O247" s="34" t="s">
        <v>20</v>
      </c>
      <c r="P247" s="34"/>
      <c r="Q247" s="34"/>
      <c r="R247" s="36"/>
    </row>
    <row r="248" spans="1:18" ht="23.25" thickBot="1" x14ac:dyDescent="0.3">
      <c r="A248" s="163"/>
      <c r="B248" s="164"/>
      <c r="C248" s="164"/>
      <c r="D248" s="164"/>
      <c r="E248" s="164"/>
      <c r="F248" s="165"/>
      <c r="G248" s="166"/>
      <c r="H248" s="167" t="s">
        <v>21</v>
      </c>
      <c r="I248" s="168" t="s">
        <v>22</v>
      </c>
      <c r="J248" s="168" t="s">
        <v>23</v>
      </c>
      <c r="K248" s="168" t="s">
        <v>24</v>
      </c>
      <c r="L248" s="169" t="s">
        <v>25</v>
      </c>
      <c r="M248" s="168" t="s">
        <v>26</v>
      </c>
      <c r="N248" s="168" t="s">
        <v>25</v>
      </c>
      <c r="O248" s="168" t="s">
        <v>21</v>
      </c>
      <c r="P248" s="168" t="s">
        <v>22</v>
      </c>
      <c r="Q248" s="168" t="s">
        <v>27</v>
      </c>
      <c r="R248" s="170" t="s">
        <v>28</v>
      </c>
    </row>
    <row r="249" spans="1:18" ht="225.75" thickBot="1" x14ac:dyDescent="0.3">
      <c r="A249" s="217">
        <v>159951001</v>
      </c>
      <c r="B249" s="218">
        <v>413001</v>
      </c>
      <c r="C249" s="218" t="s">
        <v>212</v>
      </c>
      <c r="D249" s="218" t="s">
        <v>213</v>
      </c>
      <c r="E249" s="48" t="s">
        <v>38</v>
      </c>
      <c r="F249" s="219" t="s">
        <v>38</v>
      </c>
      <c r="G249" s="211">
        <v>352156</v>
      </c>
      <c r="H249" s="220"/>
      <c r="I249" s="211">
        <v>352156</v>
      </c>
      <c r="J249" s="213">
        <v>0</v>
      </c>
      <c r="K249" s="213">
        <v>0</v>
      </c>
      <c r="L249" s="214" t="s">
        <v>33</v>
      </c>
      <c r="M249" s="215">
        <v>0</v>
      </c>
      <c r="N249" s="213">
        <v>100</v>
      </c>
      <c r="O249" s="213">
        <v>0</v>
      </c>
      <c r="P249" s="213">
        <v>100</v>
      </c>
      <c r="Q249" s="213" t="s">
        <v>38</v>
      </c>
      <c r="R249" s="216" t="s">
        <v>38</v>
      </c>
    </row>
    <row r="250" spans="1:18" ht="158.25" thickBot="1" x14ac:dyDescent="0.3">
      <c r="A250" s="217">
        <v>159951011</v>
      </c>
      <c r="B250" s="218">
        <v>413002</v>
      </c>
      <c r="C250" s="207" t="s">
        <v>214</v>
      </c>
      <c r="D250" s="218" t="s">
        <v>65</v>
      </c>
      <c r="E250" s="48" t="s">
        <v>38</v>
      </c>
      <c r="F250" s="219" t="s">
        <v>38</v>
      </c>
      <c r="G250" s="211">
        <v>724069</v>
      </c>
      <c r="H250" s="220"/>
      <c r="I250" s="211">
        <v>724069</v>
      </c>
      <c r="J250" s="213">
        <v>0</v>
      </c>
      <c r="K250" s="213">
        <v>0</v>
      </c>
      <c r="L250" s="214" t="s">
        <v>33</v>
      </c>
      <c r="M250" s="215">
        <v>0</v>
      </c>
      <c r="N250" s="213">
        <v>100</v>
      </c>
      <c r="O250" s="213">
        <v>0</v>
      </c>
      <c r="P250" s="213">
        <v>100</v>
      </c>
      <c r="Q250" s="213" t="s">
        <v>38</v>
      </c>
      <c r="R250" s="216" t="s">
        <v>38</v>
      </c>
    </row>
    <row r="251" spans="1:18" ht="15.75" thickBot="1" x14ac:dyDescent="0.3">
      <c r="A251" s="136"/>
      <c r="B251" s="136"/>
      <c r="C251" s="136"/>
      <c r="D251" s="136"/>
      <c r="E251" s="137"/>
      <c r="F251" s="205" t="s">
        <v>138</v>
      </c>
      <c r="G251" s="61">
        <f>SUM(G224:G250)</f>
        <v>2702848.12</v>
      </c>
      <c r="H251" s="192">
        <f>H224+H225+H226+H227+H228+H229+H249+H250</f>
        <v>273406.95999999996</v>
      </c>
      <c r="I251" s="192">
        <f>I224+I225+I226+I227+I228+I229+I249+I250</f>
        <v>2572238.2599999998</v>
      </c>
      <c r="J251" s="221">
        <f>SUM(J223:J224)</f>
        <v>0</v>
      </c>
      <c r="K251" s="222">
        <f>SUM(K223:K224)</f>
        <v>0</v>
      </c>
      <c r="L251" s="223">
        <f>SUM(L223:L223)</f>
        <v>0</v>
      </c>
      <c r="M251" s="144"/>
      <c r="N251" s="144"/>
      <c r="O251" s="144"/>
      <c r="P251" s="144"/>
      <c r="Q251" s="142"/>
      <c r="R251" s="142"/>
    </row>
    <row r="252" spans="1:18" x14ac:dyDescent="0.25">
      <c r="A252" s="136"/>
      <c r="B252" s="136"/>
      <c r="C252" s="136"/>
      <c r="D252" s="136"/>
      <c r="E252" s="137"/>
      <c r="F252" s="205"/>
      <c r="G252" s="70"/>
      <c r="H252" s="70"/>
      <c r="I252" s="70"/>
      <c r="J252" s="224"/>
      <c r="K252" s="225"/>
      <c r="L252" s="225"/>
      <c r="M252" s="144"/>
      <c r="N252" s="144"/>
      <c r="O252" s="144"/>
      <c r="P252" s="144"/>
      <c r="Q252" s="142"/>
      <c r="R252" s="142"/>
    </row>
    <row r="253" spans="1:18" x14ac:dyDescent="0.25">
      <c r="A253" s="136"/>
      <c r="B253" s="136"/>
      <c r="C253" s="136"/>
      <c r="D253" s="136"/>
      <c r="E253" s="137"/>
      <c r="F253" s="205"/>
      <c r="G253" s="70"/>
      <c r="H253" s="70"/>
      <c r="I253" s="70"/>
      <c r="J253" s="224"/>
      <c r="K253" s="225"/>
      <c r="L253" s="225"/>
      <c r="M253" s="144"/>
      <c r="N253" s="144"/>
      <c r="O253" s="144"/>
      <c r="P253" s="144"/>
      <c r="Q253" s="142"/>
      <c r="R253" s="142"/>
    </row>
    <row r="254" spans="1:18" x14ac:dyDescent="0.25">
      <c r="A254" s="136"/>
      <c r="B254" s="136"/>
      <c r="C254" s="136"/>
      <c r="D254" s="136"/>
      <c r="E254" s="137"/>
      <c r="F254" s="138"/>
      <c r="G254" s="139"/>
      <c r="H254" s="203"/>
      <c r="I254" s="204"/>
      <c r="J254" s="142"/>
      <c r="K254" s="142"/>
      <c r="L254" s="143"/>
      <c r="M254" s="144"/>
      <c r="N254" s="144"/>
      <c r="O254" s="144"/>
      <c r="P254" s="144"/>
      <c r="Q254" s="142"/>
      <c r="R254" s="142"/>
    </row>
    <row r="255" spans="1:18" x14ac:dyDescent="0.25">
      <c r="A255" s="136"/>
      <c r="B255" s="136"/>
      <c r="C255" s="136"/>
      <c r="D255" s="136"/>
      <c r="E255" s="137"/>
      <c r="F255" s="138"/>
      <c r="G255" s="139"/>
      <c r="H255" s="203"/>
      <c r="I255" s="204"/>
      <c r="J255" s="142"/>
      <c r="K255" s="142"/>
      <c r="L255" s="143"/>
      <c r="M255" s="144"/>
      <c r="N255" s="144"/>
      <c r="O255" s="144"/>
      <c r="P255" s="144"/>
      <c r="Q255" s="142"/>
      <c r="R255" s="142"/>
    </row>
    <row r="256" spans="1:18" x14ac:dyDescent="0.25">
      <c r="A256" s="136"/>
      <c r="B256" s="136"/>
      <c r="C256" s="136"/>
      <c r="D256" s="136"/>
      <c r="E256" s="137"/>
      <c r="F256" s="138"/>
      <c r="G256" s="139"/>
      <c r="H256" s="203"/>
      <c r="I256" s="204"/>
      <c r="J256" s="142"/>
      <c r="K256" s="142"/>
      <c r="L256" s="143"/>
      <c r="M256" s="144"/>
      <c r="N256" s="144"/>
      <c r="O256" s="144"/>
      <c r="P256" s="144"/>
      <c r="Q256" s="142"/>
      <c r="R256" s="142"/>
    </row>
    <row r="257" spans="1:18" x14ac:dyDescent="0.25">
      <c r="A257" s="136"/>
      <c r="B257" s="136"/>
      <c r="C257" s="136"/>
      <c r="D257" s="136"/>
      <c r="E257" s="137"/>
      <c r="F257" s="138"/>
      <c r="G257" s="139"/>
      <c r="H257" s="203"/>
      <c r="I257" s="204"/>
      <c r="J257" s="142"/>
      <c r="K257" s="142"/>
      <c r="L257" s="143"/>
      <c r="M257" s="144"/>
      <c r="N257" s="144"/>
      <c r="O257" s="144"/>
      <c r="P257" s="144"/>
      <c r="Q257" s="142"/>
      <c r="R257" s="142"/>
    </row>
    <row r="258" spans="1:18" x14ac:dyDescent="0.25">
      <c r="A258" s="136"/>
      <c r="B258" s="136"/>
      <c r="C258" s="136"/>
      <c r="D258" s="136"/>
      <c r="E258" s="137"/>
      <c r="F258" s="138"/>
      <c r="G258" s="139"/>
      <c r="H258" s="203"/>
      <c r="I258" s="204"/>
      <c r="J258" s="142"/>
      <c r="K258" s="142"/>
      <c r="L258" s="143"/>
      <c r="M258" s="144"/>
      <c r="N258" s="144"/>
      <c r="O258" s="144"/>
      <c r="P258" s="144"/>
      <c r="Q258" s="142"/>
      <c r="R258" s="142"/>
    </row>
    <row r="259" spans="1:18" x14ac:dyDescent="0.25">
      <c r="A259" s="136"/>
      <c r="B259" s="136"/>
      <c r="C259" s="136"/>
      <c r="D259" s="136"/>
      <c r="E259" s="137"/>
      <c r="F259" s="138"/>
      <c r="G259" s="139"/>
      <c r="H259" s="203"/>
      <c r="I259" s="204"/>
      <c r="J259" s="142"/>
      <c r="K259" s="142"/>
      <c r="L259" s="143"/>
      <c r="M259" s="144"/>
      <c r="N259" s="144"/>
      <c r="O259" s="144"/>
      <c r="P259" s="144"/>
      <c r="Q259" s="142"/>
      <c r="R259" s="142"/>
    </row>
    <row r="260" spans="1:18" x14ac:dyDescent="0.25">
      <c r="A260" s="136"/>
      <c r="B260" s="136"/>
      <c r="C260" s="136"/>
      <c r="D260" s="136"/>
      <c r="E260" s="137"/>
      <c r="F260" s="138"/>
      <c r="G260" s="139"/>
      <c r="H260" s="203"/>
      <c r="I260" s="204"/>
      <c r="J260" s="142"/>
      <c r="K260" s="142"/>
      <c r="L260" s="143"/>
      <c r="M260" s="144"/>
      <c r="N260" s="144"/>
      <c r="O260" s="144"/>
      <c r="P260" s="144"/>
      <c r="Q260" s="142"/>
      <c r="R260" s="142"/>
    </row>
    <row r="261" spans="1:18" x14ac:dyDescent="0.25">
      <c r="A261" s="136"/>
      <c r="B261" s="136"/>
      <c r="C261" s="136"/>
      <c r="D261" s="136"/>
      <c r="E261" s="137"/>
      <c r="F261" s="138"/>
      <c r="G261" s="139"/>
      <c r="H261" s="203"/>
      <c r="I261" s="204"/>
      <c r="J261" s="142"/>
      <c r="K261" s="142"/>
      <c r="L261" s="143"/>
      <c r="M261" s="144"/>
      <c r="N261" s="144"/>
      <c r="O261" s="144"/>
      <c r="P261" s="144"/>
      <c r="Q261" s="142"/>
      <c r="R261" s="142"/>
    </row>
    <row r="262" spans="1:18" x14ac:dyDescent="0.25">
      <c r="A262" s="136"/>
      <c r="B262" s="136"/>
      <c r="C262" s="136"/>
      <c r="D262" s="136"/>
      <c r="E262" s="137"/>
      <c r="F262" s="138"/>
      <c r="G262" s="139"/>
      <c r="H262" s="203"/>
      <c r="I262" s="204"/>
      <c r="J262" s="142"/>
      <c r="K262" s="142"/>
      <c r="L262" s="143"/>
      <c r="M262" s="144"/>
      <c r="N262" s="144"/>
      <c r="O262" s="144"/>
      <c r="P262" s="144"/>
      <c r="Q262" s="142"/>
      <c r="R262" s="142"/>
    </row>
    <row r="263" spans="1:18" x14ac:dyDescent="0.25">
      <c r="A263" s="136"/>
      <c r="B263" s="136"/>
      <c r="C263" s="136"/>
      <c r="D263" s="136"/>
      <c r="E263" s="137"/>
      <c r="F263" s="138"/>
      <c r="G263" s="139"/>
      <c r="H263" s="203"/>
      <c r="I263" s="204"/>
      <c r="J263" s="142"/>
      <c r="K263" s="142"/>
      <c r="L263" s="143"/>
      <c r="M263" s="144"/>
      <c r="N263" s="144"/>
      <c r="O263" s="144"/>
      <c r="P263" s="144"/>
      <c r="Q263" s="142"/>
      <c r="R263" s="142"/>
    </row>
    <row r="264" spans="1:18" x14ac:dyDescent="0.25">
      <c r="A264" s="136"/>
      <c r="B264" s="136"/>
      <c r="C264" s="136"/>
      <c r="D264" s="136"/>
      <c r="E264" s="137"/>
      <c r="F264" s="138"/>
      <c r="G264" s="139"/>
      <c r="H264" s="203"/>
      <c r="I264" s="204"/>
      <c r="J264" s="142"/>
      <c r="K264" s="142"/>
      <c r="L264" s="143"/>
      <c r="M264" s="144"/>
      <c r="N264" s="144"/>
      <c r="O264" s="144"/>
      <c r="P264" s="144"/>
      <c r="Q264" s="142"/>
      <c r="R264" s="142"/>
    </row>
    <row r="265" spans="1:18" x14ac:dyDescent="0.25">
      <c r="H265" s="178"/>
    </row>
    <row r="266" spans="1:18" x14ac:dyDescent="0.25">
      <c r="H266" s="178"/>
    </row>
    <row r="267" spans="1:18" x14ac:dyDescent="0.25">
      <c r="A267" s="1"/>
      <c r="B267" s="1" t="s">
        <v>139</v>
      </c>
      <c r="C267" s="2"/>
      <c r="D267" s="1"/>
      <c r="E267" s="2"/>
      <c r="F267" s="1"/>
      <c r="G267" s="80"/>
      <c r="H267" s="80"/>
      <c r="I267" s="1"/>
      <c r="J267" s="6"/>
      <c r="K267" s="1"/>
      <c r="L267" s="1"/>
      <c r="M267" s="226"/>
      <c r="N267" s="227"/>
      <c r="O267" s="6"/>
      <c r="P267" s="6"/>
      <c r="Q267" s="6"/>
      <c r="R267" s="1"/>
    </row>
    <row r="268" spans="1:18" x14ac:dyDescent="0.25">
      <c r="A268" s="1"/>
      <c r="B268" s="1"/>
      <c r="C268" s="2"/>
      <c r="D268" s="1"/>
      <c r="E268" s="2"/>
      <c r="F268" s="1"/>
      <c r="G268" s="80"/>
      <c r="H268" s="80"/>
      <c r="I268" s="1"/>
      <c r="J268" s="6"/>
      <c r="K268" s="1"/>
      <c r="L268" s="1"/>
      <c r="M268" s="226"/>
      <c r="N268" s="227"/>
      <c r="O268" s="6"/>
      <c r="P268" s="6"/>
      <c r="Q268" s="6"/>
      <c r="R268" s="1"/>
    </row>
    <row r="269" spans="1:18" x14ac:dyDescent="0.25">
      <c r="A269" s="1"/>
      <c r="B269" s="1"/>
      <c r="C269" s="2"/>
      <c r="D269" s="1"/>
      <c r="E269" s="2"/>
      <c r="F269" s="1"/>
      <c r="G269" s="80"/>
      <c r="H269" s="80"/>
      <c r="I269" s="1"/>
      <c r="J269" s="6"/>
      <c r="K269" s="1"/>
      <c r="L269" s="1"/>
      <c r="M269" s="226"/>
      <c r="N269" s="227"/>
      <c r="O269" s="6"/>
      <c r="P269" s="6"/>
      <c r="Q269" s="6"/>
      <c r="R269" s="1"/>
    </row>
    <row r="270" spans="1:18" x14ac:dyDescent="0.25">
      <c r="A270" s="81" t="s">
        <v>0</v>
      </c>
      <c r="B270" s="81"/>
      <c r="C270" s="81"/>
      <c r="D270" s="9" t="s">
        <v>215</v>
      </c>
      <c r="E270" s="9"/>
      <c r="F270" s="9"/>
      <c r="G270" s="9"/>
      <c r="H270" s="9"/>
      <c r="I270" s="9"/>
      <c r="J270" s="10"/>
      <c r="K270" s="11"/>
      <c r="L270" s="11"/>
      <c r="M270" s="228"/>
      <c r="N270" s="227"/>
      <c r="O270" s="6"/>
      <c r="P270" s="6"/>
      <c r="Q270" s="6"/>
      <c r="R270" s="1"/>
    </row>
    <row r="271" spans="1:18" x14ac:dyDescent="0.25">
      <c r="B271" s="229"/>
      <c r="C271" s="229" t="s">
        <v>2</v>
      </c>
      <c r="D271" s="230" t="s">
        <v>216</v>
      </c>
      <c r="E271" s="230"/>
      <c r="F271" s="230"/>
      <c r="G271" s="230"/>
      <c r="H271" s="230"/>
      <c r="I271" s="230"/>
      <c r="J271" s="10"/>
      <c r="K271" s="11"/>
      <c r="L271" s="11"/>
      <c r="M271" s="228"/>
      <c r="N271" s="227"/>
      <c r="O271" s="6"/>
      <c r="P271" s="6"/>
      <c r="Q271" s="6"/>
      <c r="R271" s="1"/>
    </row>
    <row r="272" spans="1:18" x14ac:dyDescent="0.25">
      <c r="B272" s="145"/>
      <c r="C272" s="145" t="s">
        <v>4</v>
      </c>
      <c r="D272" s="231" t="s">
        <v>5</v>
      </c>
      <c r="E272" s="231"/>
      <c r="F272" s="16"/>
      <c r="G272" s="87"/>
      <c r="H272" s="88"/>
      <c r="I272" s="89"/>
      <c r="J272" s="6"/>
      <c r="K272" s="11"/>
      <c r="L272" s="11"/>
      <c r="M272" s="228"/>
      <c r="N272" s="227"/>
      <c r="O272" s="6"/>
      <c r="P272" s="6"/>
      <c r="Q272" s="6"/>
      <c r="R272" s="1"/>
    </row>
    <row r="273" spans="1:18" ht="15.75" thickBot="1" x14ac:dyDescent="0.3">
      <c r="A273" s="232"/>
      <c r="B273" s="232"/>
      <c r="C273" s="233"/>
      <c r="D273" s="232"/>
      <c r="E273" s="234"/>
      <c r="F273" s="235"/>
      <c r="G273" s="236"/>
      <c r="H273" s="236"/>
      <c r="I273" s="236"/>
      <c r="J273" s="237"/>
      <c r="K273" s="237"/>
      <c r="L273" s="238"/>
      <c r="M273" s="239"/>
      <c r="N273" s="237"/>
      <c r="O273" s="237"/>
      <c r="P273" s="237"/>
      <c r="Q273" s="237"/>
      <c r="R273" s="237"/>
    </row>
    <row r="274" spans="1:18" x14ac:dyDescent="0.25">
      <c r="A274" s="240" t="s">
        <v>217</v>
      </c>
      <c r="B274" s="241" t="s">
        <v>7</v>
      </c>
      <c r="C274" s="242"/>
      <c r="D274" s="243" t="s">
        <v>218</v>
      </c>
      <c r="E274" s="243" t="s">
        <v>219</v>
      </c>
      <c r="F274" s="243" t="s">
        <v>10</v>
      </c>
      <c r="G274" s="244" t="s">
        <v>73</v>
      </c>
      <c r="H274" s="241" t="s">
        <v>12</v>
      </c>
      <c r="I274" s="245"/>
      <c r="J274" s="245"/>
      <c r="K274" s="245"/>
      <c r="L274" s="242"/>
      <c r="M274" s="246" t="s">
        <v>13</v>
      </c>
      <c r="N274" s="247"/>
      <c r="O274" s="246" t="s">
        <v>14</v>
      </c>
      <c r="P274" s="247"/>
      <c r="Q274" s="246" t="s">
        <v>15</v>
      </c>
      <c r="R274" s="248"/>
    </row>
    <row r="275" spans="1:18" x14ac:dyDescent="0.25">
      <c r="A275" s="249"/>
      <c r="B275" s="39" t="s">
        <v>16</v>
      </c>
      <c r="C275" s="39" t="s">
        <v>17</v>
      </c>
      <c r="D275" s="250"/>
      <c r="E275" s="250"/>
      <c r="F275" s="250"/>
      <c r="G275" s="251"/>
      <c r="H275" s="252" t="s">
        <v>18</v>
      </c>
      <c r="I275" s="253"/>
      <c r="J275" s="252" t="s">
        <v>19</v>
      </c>
      <c r="K275" s="254"/>
      <c r="L275" s="253"/>
      <c r="M275" s="255" t="s">
        <v>20</v>
      </c>
      <c r="N275" s="256"/>
      <c r="O275" s="255" t="s">
        <v>20</v>
      </c>
      <c r="P275" s="256"/>
      <c r="Q275" s="255"/>
      <c r="R275" s="257"/>
    </row>
    <row r="276" spans="1:18" ht="23.25" thickBot="1" x14ac:dyDescent="0.3">
      <c r="A276" s="249"/>
      <c r="B276" s="250"/>
      <c r="C276" s="250"/>
      <c r="D276" s="250"/>
      <c r="E276" s="250"/>
      <c r="F276" s="250"/>
      <c r="G276" s="251"/>
      <c r="H276" s="102" t="s">
        <v>24</v>
      </c>
      <c r="I276" s="43" t="s">
        <v>22</v>
      </c>
      <c r="J276" s="43" t="s">
        <v>220</v>
      </c>
      <c r="K276" s="43" t="s">
        <v>24</v>
      </c>
      <c r="L276" s="258" t="s">
        <v>25</v>
      </c>
      <c r="M276" s="259" t="s">
        <v>26</v>
      </c>
      <c r="N276" s="43" t="s">
        <v>25</v>
      </c>
      <c r="O276" s="43" t="s">
        <v>21</v>
      </c>
      <c r="P276" s="43" t="s">
        <v>25</v>
      </c>
      <c r="Q276" s="260" t="s">
        <v>27</v>
      </c>
      <c r="R276" s="261" t="s">
        <v>28</v>
      </c>
    </row>
    <row r="277" spans="1:18" ht="67.5" x14ac:dyDescent="0.25">
      <c r="A277" s="262">
        <v>159951016</v>
      </c>
      <c r="B277" s="263">
        <v>405001</v>
      </c>
      <c r="C277" s="263" t="s">
        <v>221</v>
      </c>
      <c r="D277" s="263" t="s">
        <v>119</v>
      </c>
      <c r="E277" s="105" t="s">
        <v>222</v>
      </c>
      <c r="F277" s="264" t="s">
        <v>223</v>
      </c>
      <c r="G277" s="265">
        <v>98931.99</v>
      </c>
      <c r="H277" s="198"/>
      <c r="I277" s="266">
        <f>29679.6+69252.39</f>
        <v>98931.989999999991</v>
      </c>
      <c r="J277" s="110">
        <v>0</v>
      </c>
      <c r="K277" s="110">
        <v>0</v>
      </c>
      <c r="L277" s="111" t="s">
        <v>33</v>
      </c>
      <c r="M277" s="112">
        <f>(H277*100)/G277</f>
        <v>0</v>
      </c>
      <c r="N277" s="112">
        <f>(I277*100)/G277</f>
        <v>100</v>
      </c>
      <c r="O277" s="112">
        <v>0</v>
      </c>
      <c r="P277" s="267">
        <v>100</v>
      </c>
      <c r="Q277" s="110"/>
      <c r="R277" s="113" t="s">
        <v>34</v>
      </c>
    </row>
    <row r="278" spans="1:18" ht="67.5" x14ac:dyDescent="0.25">
      <c r="A278" s="268">
        <v>159951035</v>
      </c>
      <c r="B278" s="269">
        <v>405002</v>
      </c>
      <c r="C278" s="269" t="s">
        <v>224</v>
      </c>
      <c r="D278" s="269" t="s">
        <v>225</v>
      </c>
      <c r="E278" s="116" t="s">
        <v>226</v>
      </c>
      <c r="F278" s="270" t="s">
        <v>227</v>
      </c>
      <c r="G278" s="271">
        <v>489571.31</v>
      </c>
      <c r="H278" s="200"/>
      <c r="I278" s="272">
        <f>146871.39+133337.29</f>
        <v>280208.68000000005</v>
      </c>
      <c r="J278" s="121">
        <v>0</v>
      </c>
      <c r="K278" s="121">
        <v>0</v>
      </c>
      <c r="L278" s="122" t="s">
        <v>33</v>
      </c>
      <c r="M278" s="157">
        <f>(H278*100)/G278</f>
        <v>0</v>
      </c>
      <c r="N278" s="157">
        <f>(I278*100)/G278</f>
        <v>57.235518968625847</v>
      </c>
      <c r="O278" s="157">
        <f>H278*100/G278</f>
        <v>0</v>
      </c>
      <c r="P278" s="157">
        <f>I278*100/G278</f>
        <v>57.235518968625847</v>
      </c>
      <c r="Q278" s="121"/>
      <c r="R278" s="123" t="s">
        <v>34</v>
      </c>
    </row>
    <row r="279" spans="1:18" ht="90" x14ac:dyDescent="0.25">
      <c r="A279" s="114">
        <v>159951051</v>
      </c>
      <c r="B279" s="115">
        <v>405003</v>
      </c>
      <c r="C279" s="115" t="s">
        <v>228</v>
      </c>
      <c r="D279" s="115" t="s">
        <v>229</v>
      </c>
      <c r="E279" s="116" t="s">
        <v>230</v>
      </c>
      <c r="F279" s="270" t="s">
        <v>231</v>
      </c>
      <c r="G279" s="118">
        <v>401494.97</v>
      </c>
      <c r="H279" s="188"/>
      <c r="I279" s="200">
        <f>120448.49+281046.48</f>
        <v>401494.97</v>
      </c>
      <c r="J279" s="121">
        <v>0</v>
      </c>
      <c r="K279" s="121">
        <v>0</v>
      </c>
      <c r="L279" s="122" t="s">
        <v>33</v>
      </c>
      <c r="M279" s="157">
        <f>H279*100/G279</f>
        <v>0</v>
      </c>
      <c r="N279" s="157">
        <f>I279*100/G279</f>
        <v>100</v>
      </c>
      <c r="O279" s="157">
        <f>H279*100/G279</f>
        <v>0</v>
      </c>
      <c r="P279" s="157">
        <v>100</v>
      </c>
      <c r="Q279" s="121"/>
      <c r="R279" s="123" t="s">
        <v>34</v>
      </c>
    </row>
    <row r="280" spans="1:18" ht="90" x14ac:dyDescent="0.25">
      <c r="A280" s="268">
        <v>159951043</v>
      </c>
      <c r="B280" s="269">
        <v>405004</v>
      </c>
      <c r="C280" s="269" t="s">
        <v>232</v>
      </c>
      <c r="D280" s="269" t="s">
        <v>148</v>
      </c>
      <c r="E280" s="116" t="s">
        <v>233</v>
      </c>
      <c r="F280" s="270" t="s">
        <v>234</v>
      </c>
      <c r="G280" s="271">
        <v>531596.93000000005</v>
      </c>
      <c r="H280" s="200"/>
      <c r="I280" s="272">
        <f>159596.93+372000</f>
        <v>531596.92999999993</v>
      </c>
      <c r="J280" s="121">
        <v>0</v>
      </c>
      <c r="K280" s="121">
        <v>0</v>
      </c>
      <c r="L280" s="122" t="s">
        <v>33</v>
      </c>
      <c r="M280" s="157">
        <f>(H280*100)/G280</f>
        <v>0</v>
      </c>
      <c r="N280" s="157">
        <f>(I280*100)/G280</f>
        <v>99.999999999999972</v>
      </c>
      <c r="O280" s="157">
        <f>H280*100/G280</f>
        <v>0</v>
      </c>
      <c r="P280" s="157">
        <f>I280*100/G280</f>
        <v>99.999999999999972</v>
      </c>
      <c r="Q280" s="121"/>
      <c r="R280" s="123" t="s">
        <v>34</v>
      </c>
    </row>
    <row r="281" spans="1:18" ht="68.25" thickBot="1" x14ac:dyDescent="0.3">
      <c r="A281" s="273">
        <v>159951074</v>
      </c>
      <c r="B281" s="274">
        <v>405005</v>
      </c>
      <c r="C281" s="274" t="s">
        <v>235</v>
      </c>
      <c r="D281" s="274" t="s">
        <v>236</v>
      </c>
      <c r="E281" s="127" t="s">
        <v>199</v>
      </c>
      <c r="F281" s="275" t="s">
        <v>237</v>
      </c>
      <c r="G281" s="276">
        <v>541339.62</v>
      </c>
      <c r="H281" s="202">
        <v>303090.03999999998</v>
      </c>
      <c r="I281" s="277">
        <f>162401.89+303090.04</f>
        <v>465491.93</v>
      </c>
      <c r="J281" s="132">
        <v>0</v>
      </c>
      <c r="K281" s="132">
        <v>0</v>
      </c>
      <c r="L281" s="133" t="s">
        <v>33</v>
      </c>
      <c r="M281" s="134">
        <f>H281*100/G281</f>
        <v>55.988889193072545</v>
      </c>
      <c r="N281" s="134">
        <f>I281*100/G281</f>
        <v>85.988889931980225</v>
      </c>
      <c r="O281" s="134">
        <f>H281*100/G281</f>
        <v>55.988889193072545</v>
      </c>
      <c r="P281" s="134">
        <f>I281*100/G281</f>
        <v>85.988889931980225</v>
      </c>
      <c r="Q281" s="132"/>
      <c r="R281" s="135" t="s">
        <v>34</v>
      </c>
    </row>
    <row r="282" spans="1:18" ht="15.75" thickBot="1" x14ac:dyDescent="0.3">
      <c r="A282" s="59"/>
      <c r="B282" s="59"/>
      <c r="C282" s="59"/>
      <c r="D282" s="60"/>
      <c r="E282" s="60"/>
      <c r="F282" s="205" t="s">
        <v>138</v>
      </c>
      <c r="G282" s="61">
        <f>SUM(G277:G281)</f>
        <v>2062934.8200000003</v>
      </c>
      <c r="H282" s="192">
        <f>SUM(H277:H281)</f>
        <v>303090.03999999998</v>
      </c>
      <c r="I282" s="192">
        <f>SUM(I277:I281)</f>
        <v>1777724.4999999998</v>
      </c>
      <c r="J282" s="221">
        <f>SUM(J277:J278)</f>
        <v>0</v>
      </c>
      <c r="K282" s="222">
        <f>SUM(K277:K278)</f>
        <v>0</v>
      </c>
      <c r="L282" s="223">
        <f>SUM(L277:L277)</f>
        <v>0</v>
      </c>
      <c r="M282" s="278"/>
      <c r="N282" s="60"/>
      <c r="O282" s="60"/>
      <c r="P282" s="60"/>
      <c r="Q282" s="60"/>
      <c r="R282" s="60"/>
    </row>
    <row r="283" spans="1:18" x14ac:dyDescent="0.25">
      <c r="A283" s="59"/>
      <c r="B283" s="59"/>
      <c r="C283" s="59"/>
      <c r="D283" s="60"/>
      <c r="E283" s="60"/>
      <c r="F283" s="205"/>
      <c r="G283" s="70"/>
      <c r="H283" s="70"/>
      <c r="I283" s="70"/>
      <c r="J283" s="224"/>
      <c r="K283" s="225"/>
      <c r="L283" s="225"/>
      <c r="M283" s="278"/>
      <c r="N283" s="60"/>
      <c r="O283" s="60"/>
      <c r="P283" s="60"/>
      <c r="Q283" s="60"/>
      <c r="R283" s="60"/>
    </row>
    <row r="284" spans="1:18" x14ac:dyDescent="0.25">
      <c r="A284" s="68"/>
      <c r="B284" s="68"/>
      <c r="C284" s="68"/>
      <c r="D284" s="69"/>
      <c r="E284" s="279"/>
      <c r="F284" s="205"/>
      <c r="G284" s="70"/>
      <c r="H284" s="70"/>
      <c r="I284" s="70"/>
      <c r="J284" s="224"/>
      <c r="K284" s="225"/>
      <c r="L284" s="225"/>
      <c r="M284" s="278"/>
      <c r="N284" s="60"/>
      <c r="O284" s="60"/>
      <c r="P284" s="60"/>
      <c r="Q284" s="60"/>
      <c r="R284" s="60"/>
    </row>
    <row r="285" spans="1:18" x14ac:dyDescent="0.25">
      <c r="A285" s="1"/>
      <c r="B285" s="1"/>
      <c r="C285" s="1"/>
      <c r="D285" s="1"/>
      <c r="E285" s="2"/>
      <c r="F285" s="1"/>
      <c r="G285" s="80"/>
      <c r="H285" s="80"/>
      <c r="I285" s="1"/>
      <c r="J285" s="6"/>
      <c r="K285" s="1"/>
      <c r="L285" s="1"/>
      <c r="M285" s="226"/>
      <c r="N285" s="227"/>
      <c r="O285" s="6"/>
      <c r="P285" s="6"/>
      <c r="Q285" s="6"/>
      <c r="R285" s="280"/>
    </row>
    <row r="286" spans="1:18" x14ac:dyDescent="0.25">
      <c r="A286" s="1"/>
      <c r="B286" s="1"/>
      <c r="C286" s="1"/>
      <c r="D286" s="1"/>
      <c r="E286" s="2"/>
      <c r="F286" s="1"/>
      <c r="G286" s="80"/>
      <c r="H286" s="80"/>
      <c r="I286" s="1"/>
      <c r="J286" s="6"/>
      <c r="K286" s="1"/>
      <c r="L286" s="1"/>
      <c r="M286" s="226"/>
      <c r="N286" s="227"/>
      <c r="O286" s="6"/>
      <c r="P286" s="6"/>
      <c r="Q286" s="6"/>
      <c r="R286" s="1"/>
    </row>
    <row r="287" spans="1:18" x14ac:dyDescent="0.25">
      <c r="A287" s="1"/>
      <c r="B287" s="1"/>
      <c r="C287" s="1"/>
      <c r="D287" s="1"/>
      <c r="E287" s="2"/>
      <c r="F287" s="1"/>
      <c r="G287" s="80"/>
      <c r="H287" s="80"/>
      <c r="I287" s="1"/>
      <c r="J287" s="6"/>
      <c r="K287" s="1"/>
      <c r="L287" s="1"/>
      <c r="M287" s="226"/>
      <c r="N287" s="227"/>
      <c r="O287" s="6"/>
      <c r="P287" s="6"/>
      <c r="Q287" s="6"/>
      <c r="R287" s="1"/>
    </row>
    <row r="288" spans="1:18" x14ac:dyDescent="0.25">
      <c r="A288" s="1"/>
      <c r="B288" s="1"/>
      <c r="C288" s="1"/>
      <c r="D288" s="1"/>
      <c r="E288" s="2"/>
      <c r="F288" s="1"/>
      <c r="G288" s="80"/>
      <c r="H288" s="80"/>
      <c r="I288" s="1"/>
      <c r="J288" s="6"/>
      <c r="K288" s="1"/>
      <c r="L288" s="1"/>
      <c r="M288" s="226"/>
      <c r="N288" s="227"/>
      <c r="O288" s="6"/>
      <c r="P288" s="6"/>
      <c r="Q288" s="6"/>
      <c r="R288" s="1"/>
    </row>
    <row r="289" spans="1:18" x14ac:dyDescent="0.25">
      <c r="A289" s="1"/>
      <c r="B289" s="1"/>
      <c r="C289" s="1"/>
      <c r="D289" s="1"/>
      <c r="E289" s="2"/>
      <c r="F289" s="1"/>
      <c r="G289" s="80"/>
      <c r="H289" s="80"/>
      <c r="I289" s="1"/>
      <c r="J289" s="6"/>
      <c r="K289" s="1"/>
      <c r="L289" s="1"/>
      <c r="M289" s="226"/>
      <c r="N289" s="227"/>
      <c r="O289" s="6"/>
      <c r="P289" s="6"/>
      <c r="Q289" s="6"/>
      <c r="R289" s="1"/>
    </row>
    <row r="290" spans="1:18" x14ac:dyDescent="0.25">
      <c r="A290" s="1"/>
      <c r="B290" s="1"/>
      <c r="C290" s="1"/>
      <c r="D290" s="1"/>
      <c r="E290" s="2"/>
      <c r="F290" s="1"/>
      <c r="G290" s="80"/>
      <c r="H290" s="80"/>
      <c r="I290" s="1"/>
      <c r="J290" s="6"/>
      <c r="K290" s="1"/>
      <c r="L290" s="1"/>
      <c r="M290" s="226"/>
      <c r="N290" s="227"/>
      <c r="O290" s="6"/>
      <c r="P290" s="6"/>
      <c r="Q290" s="6"/>
      <c r="R290" s="1"/>
    </row>
    <row r="291" spans="1:18" x14ac:dyDescent="0.25">
      <c r="A291" s="1"/>
      <c r="B291" s="1"/>
      <c r="C291" s="1"/>
      <c r="D291" s="1"/>
      <c r="E291" s="2"/>
      <c r="F291" s="1"/>
      <c r="G291" s="80"/>
      <c r="H291" s="80"/>
      <c r="I291" s="1"/>
      <c r="J291" s="6"/>
      <c r="K291" s="1"/>
      <c r="L291" s="1"/>
      <c r="M291" s="226"/>
      <c r="N291" s="227"/>
      <c r="O291" s="6"/>
      <c r="P291" s="6"/>
      <c r="Q291" s="6"/>
      <c r="R291" s="1"/>
    </row>
    <row r="292" spans="1:18" x14ac:dyDescent="0.25">
      <c r="A292" s="1"/>
      <c r="B292" s="1"/>
      <c r="C292" s="1"/>
      <c r="D292" s="1"/>
      <c r="E292" s="2"/>
      <c r="F292" s="1"/>
      <c r="G292" s="80"/>
      <c r="H292" s="80"/>
      <c r="I292" s="1"/>
      <c r="J292" s="6"/>
      <c r="K292" s="1"/>
      <c r="L292" s="1"/>
      <c r="M292" s="226"/>
      <c r="N292" s="227"/>
      <c r="O292" s="6"/>
      <c r="P292" s="6"/>
      <c r="Q292" s="6"/>
      <c r="R292" s="1"/>
    </row>
    <row r="293" spans="1:18" x14ac:dyDescent="0.25">
      <c r="H293" s="178"/>
    </row>
    <row r="294" spans="1:18" x14ac:dyDescent="0.25">
      <c r="H294" s="178"/>
    </row>
    <row r="295" spans="1:18" x14ac:dyDescent="0.25">
      <c r="A295" s="1"/>
      <c r="B295" s="1" t="s">
        <v>139</v>
      </c>
      <c r="C295" s="2"/>
      <c r="D295" s="1"/>
      <c r="E295" s="2"/>
      <c r="F295" s="1"/>
      <c r="G295" s="80"/>
      <c r="H295" s="80"/>
      <c r="I295" s="1"/>
      <c r="J295" s="6"/>
      <c r="K295" s="1"/>
      <c r="L295" s="1"/>
      <c r="M295" s="226"/>
      <c r="N295" s="227"/>
      <c r="O295" s="6"/>
      <c r="P295" s="6"/>
      <c r="Q295" s="6"/>
      <c r="R295" s="1"/>
    </row>
    <row r="296" spans="1:18" x14ac:dyDescent="0.25">
      <c r="A296" s="1"/>
      <c r="B296" s="1"/>
      <c r="C296" s="2"/>
      <c r="D296" s="1"/>
      <c r="E296" s="2"/>
      <c r="F296" s="1"/>
      <c r="G296" s="80"/>
      <c r="H296" s="80"/>
      <c r="I296" s="1"/>
      <c r="J296" s="6"/>
      <c r="K296" s="1"/>
      <c r="L296" s="1"/>
      <c r="M296" s="226"/>
      <c r="N296" s="227"/>
      <c r="O296" s="6"/>
      <c r="P296" s="6"/>
      <c r="Q296" s="6"/>
      <c r="R296" s="1"/>
    </row>
    <row r="297" spans="1:18" x14ac:dyDescent="0.25">
      <c r="A297" s="1"/>
      <c r="B297" s="1"/>
      <c r="C297" s="2"/>
      <c r="D297" s="1"/>
      <c r="E297" s="2"/>
      <c r="F297" s="1"/>
      <c r="G297" s="80"/>
      <c r="H297" s="80"/>
      <c r="I297" s="1"/>
      <c r="J297" s="6"/>
      <c r="K297" s="1"/>
      <c r="L297" s="1"/>
      <c r="M297" s="226"/>
      <c r="N297" s="227"/>
      <c r="O297" s="6"/>
      <c r="P297" s="6"/>
      <c r="Q297" s="6"/>
      <c r="R297" s="1"/>
    </row>
    <row r="298" spans="1:18" x14ac:dyDescent="0.25">
      <c r="A298" s="81" t="s">
        <v>0</v>
      </c>
      <c r="B298" s="81"/>
      <c r="C298" s="81"/>
      <c r="D298" s="9" t="s">
        <v>215</v>
      </c>
      <c r="E298" s="9"/>
      <c r="F298" s="9"/>
      <c r="G298" s="9"/>
      <c r="H298" s="9"/>
      <c r="I298" s="9"/>
      <c r="J298" s="10"/>
      <c r="K298" s="11"/>
      <c r="L298" s="11"/>
      <c r="M298" s="228"/>
      <c r="N298" s="227"/>
      <c r="O298" s="6"/>
      <c r="P298" s="6"/>
      <c r="Q298" s="6"/>
      <c r="R298" s="1"/>
    </row>
    <row r="299" spans="1:18" x14ac:dyDescent="0.25">
      <c r="B299" s="229"/>
      <c r="C299" s="229" t="s">
        <v>2</v>
      </c>
      <c r="D299" s="230" t="s">
        <v>238</v>
      </c>
      <c r="E299" s="230"/>
      <c r="F299" s="230"/>
      <c r="G299" s="230"/>
      <c r="H299" s="230"/>
      <c r="I299" s="230"/>
      <c r="J299" s="10"/>
      <c r="K299" s="11"/>
      <c r="L299" s="11"/>
      <c r="M299" s="228"/>
      <c r="N299" s="227"/>
      <c r="O299" s="6"/>
      <c r="P299" s="6"/>
      <c r="Q299" s="6"/>
      <c r="R299" s="1"/>
    </row>
    <row r="300" spans="1:18" x14ac:dyDescent="0.25">
      <c r="B300" s="145"/>
      <c r="C300" s="145" t="s">
        <v>4</v>
      </c>
      <c r="D300" s="231" t="s">
        <v>5</v>
      </c>
      <c r="E300" s="231"/>
      <c r="F300" s="16"/>
      <c r="G300" s="87"/>
      <c r="H300" s="88"/>
      <c r="I300" s="89"/>
      <c r="J300" s="6"/>
      <c r="K300" s="11"/>
      <c r="L300" s="11"/>
      <c r="M300" s="228"/>
      <c r="N300" s="227"/>
      <c r="O300" s="6"/>
      <c r="P300" s="6"/>
      <c r="Q300" s="6"/>
      <c r="R300" s="1"/>
    </row>
    <row r="301" spans="1:18" x14ac:dyDescent="0.25">
      <c r="A301" s="232"/>
      <c r="B301" s="232"/>
      <c r="C301" s="233"/>
      <c r="D301" s="232"/>
      <c r="E301" s="234"/>
      <c r="F301" s="235"/>
      <c r="G301" s="236"/>
      <c r="H301" s="236"/>
      <c r="I301" s="236"/>
      <c r="J301" s="237"/>
      <c r="K301" s="237"/>
      <c r="L301" s="238"/>
      <c r="M301" s="239"/>
      <c r="N301" s="237"/>
      <c r="O301" s="237"/>
      <c r="P301" s="237"/>
      <c r="Q301" s="237"/>
      <c r="R301" s="237"/>
    </row>
    <row r="302" spans="1:18" ht="15.75" thickBot="1" x14ac:dyDescent="0.3">
      <c r="A302" s="232"/>
      <c r="B302" s="232"/>
      <c r="C302" s="233"/>
      <c r="D302" s="232"/>
      <c r="E302" s="234"/>
      <c r="F302" s="235"/>
      <c r="G302" s="236"/>
      <c r="H302" s="236"/>
      <c r="I302" s="236"/>
      <c r="J302" s="237"/>
      <c r="K302" s="237"/>
      <c r="L302" s="238"/>
      <c r="M302" s="239"/>
      <c r="N302" s="237"/>
      <c r="O302" s="237"/>
      <c r="P302" s="237"/>
      <c r="Q302" s="237"/>
      <c r="R302" s="237"/>
    </row>
    <row r="303" spans="1:18" x14ac:dyDescent="0.25">
      <c r="A303" s="240" t="s">
        <v>217</v>
      </c>
      <c r="B303" s="241" t="s">
        <v>7</v>
      </c>
      <c r="C303" s="242"/>
      <c r="D303" s="243" t="s">
        <v>218</v>
      </c>
      <c r="E303" s="243" t="s">
        <v>219</v>
      </c>
      <c r="F303" s="243" t="s">
        <v>10</v>
      </c>
      <c r="G303" s="244" t="s">
        <v>73</v>
      </c>
      <c r="H303" s="241" t="s">
        <v>12</v>
      </c>
      <c r="I303" s="245"/>
      <c r="J303" s="245"/>
      <c r="K303" s="245"/>
      <c r="L303" s="242"/>
      <c r="M303" s="246" t="s">
        <v>13</v>
      </c>
      <c r="N303" s="247"/>
      <c r="O303" s="246" t="s">
        <v>14</v>
      </c>
      <c r="P303" s="247"/>
      <c r="Q303" s="246" t="s">
        <v>15</v>
      </c>
      <c r="R303" s="248"/>
    </row>
    <row r="304" spans="1:18" x14ac:dyDescent="0.25">
      <c r="A304" s="249"/>
      <c r="B304" s="39" t="s">
        <v>16</v>
      </c>
      <c r="C304" s="39" t="s">
        <v>17</v>
      </c>
      <c r="D304" s="250"/>
      <c r="E304" s="250"/>
      <c r="F304" s="250"/>
      <c r="G304" s="251"/>
      <c r="H304" s="252" t="s">
        <v>18</v>
      </c>
      <c r="I304" s="253"/>
      <c r="J304" s="252" t="s">
        <v>19</v>
      </c>
      <c r="K304" s="254"/>
      <c r="L304" s="253"/>
      <c r="M304" s="255" t="s">
        <v>20</v>
      </c>
      <c r="N304" s="256"/>
      <c r="O304" s="255" t="s">
        <v>20</v>
      </c>
      <c r="P304" s="256"/>
      <c r="Q304" s="255"/>
      <c r="R304" s="257"/>
    </row>
    <row r="305" spans="1:18" ht="23.25" thickBot="1" x14ac:dyDescent="0.3">
      <c r="A305" s="249"/>
      <c r="B305" s="250"/>
      <c r="C305" s="250"/>
      <c r="D305" s="250"/>
      <c r="E305" s="250"/>
      <c r="F305" s="250"/>
      <c r="G305" s="251"/>
      <c r="H305" s="102" t="s">
        <v>24</v>
      </c>
      <c r="I305" s="43" t="s">
        <v>22</v>
      </c>
      <c r="J305" s="43" t="s">
        <v>220</v>
      </c>
      <c r="K305" s="43" t="s">
        <v>24</v>
      </c>
      <c r="L305" s="258" t="s">
        <v>25</v>
      </c>
      <c r="M305" s="259" t="s">
        <v>26</v>
      </c>
      <c r="N305" s="43" t="s">
        <v>25</v>
      </c>
      <c r="O305" s="43" t="s">
        <v>21</v>
      </c>
      <c r="P305" s="43" t="s">
        <v>25</v>
      </c>
      <c r="Q305" s="260" t="s">
        <v>27</v>
      </c>
      <c r="R305" s="261" t="s">
        <v>28</v>
      </c>
    </row>
    <row r="306" spans="1:18" ht="56.25" x14ac:dyDescent="0.25">
      <c r="A306" s="262">
        <v>159951032</v>
      </c>
      <c r="B306" s="263">
        <v>406001</v>
      </c>
      <c r="C306" s="263" t="s">
        <v>239</v>
      </c>
      <c r="D306" s="263" t="s">
        <v>240</v>
      </c>
      <c r="E306" s="105" t="s">
        <v>241</v>
      </c>
      <c r="F306" s="105" t="s">
        <v>242</v>
      </c>
      <c r="G306" s="265">
        <v>420000</v>
      </c>
      <c r="H306" s="198"/>
      <c r="I306" s="266">
        <f>126000+121116.46+103837.38</f>
        <v>350953.84</v>
      </c>
      <c r="J306" s="110">
        <v>0</v>
      </c>
      <c r="K306" s="110">
        <v>0</v>
      </c>
      <c r="L306" s="111" t="s">
        <v>33</v>
      </c>
      <c r="M306" s="112">
        <f>(H306*100)/G306</f>
        <v>0</v>
      </c>
      <c r="N306" s="112">
        <f>(I306*100)/G306</f>
        <v>83.560438095238098</v>
      </c>
      <c r="O306" s="112">
        <f>H306*100/G306</f>
        <v>0</v>
      </c>
      <c r="P306" s="112">
        <f>I306*100/G306</f>
        <v>83.560438095238098</v>
      </c>
      <c r="Q306" s="110"/>
      <c r="R306" s="113" t="s">
        <v>34</v>
      </c>
    </row>
    <row r="307" spans="1:18" ht="67.5" x14ac:dyDescent="0.25">
      <c r="A307" s="268">
        <v>159951053</v>
      </c>
      <c r="B307" s="269">
        <v>406002</v>
      </c>
      <c r="C307" s="269" t="s">
        <v>243</v>
      </c>
      <c r="D307" s="269" t="s">
        <v>244</v>
      </c>
      <c r="E307" s="116" t="s">
        <v>245</v>
      </c>
      <c r="F307" s="116" t="s">
        <v>246</v>
      </c>
      <c r="G307" s="271">
        <v>56842.31</v>
      </c>
      <c r="H307" s="200"/>
      <c r="I307" s="272">
        <v>56842.31</v>
      </c>
      <c r="J307" s="121">
        <v>0</v>
      </c>
      <c r="K307" s="121">
        <v>0</v>
      </c>
      <c r="L307" s="122" t="s">
        <v>33</v>
      </c>
      <c r="M307" s="157">
        <f>(H307*100)/G307</f>
        <v>0</v>
      </c>
      <c r="N307" s="157">
        <f>(I307*100)/G307</f>
        <v>100</v>
      </c>
      <c r="O307" s="156">
        <v>0</v>
      </c>
      <c r="P307" s="156">
        <v>100</v>
      </c>
      <c r="Q307" s="121"/>
      <c r="R307" s="123" t="s">
        <v>34</v>
      </c>
    </row>
    <row r="308" spans="1:18" ht="45.75" thickBot="1" x14ac:dyDescent="0.3">
      <c r="A308" s="273">
        <v>159951065</v>
      </c>
      <c r="B308" s="274">
        <v>406003</v>
      </c>
      <c r="C308" s="274" t="s">
        <v>247</v>
      </c>
      <c r="D308" s="274" t="s">
        <v>248</v>
      </c>
      <c r="E308" s="127" t="s">
        <v>249</v>
      </c>
      <c r="F308" s="127" t="s">
        <v>250</v>
      </c>
      <c r="G308" s="276">
        <v>264234.38</v>
      </c>
      <c r="H308" s="202"/>
      <c r="I308" s="277">
        <f>79270.31+66215.75</f>
        <v>145486.06</v>
      </c>
      <c r="J308" s="132">
        <v>0</v>
      </c>
      <c r="K308" s="132">
        <v>0</v>
      </c>
      <c r="L308" s="133" t="s">
        <v>33</v>
      </c>
      <c r="M308" s="134">
        <f>(H308*100)/G308</f>
        <v>0</v>
      </c>
      <c r="N308" s="134">
        <f>(I308*100)/G308</f>
        <v>55.059474092659705</v>
      </c>
      <c r="O308" s="134">
        <f>H308*100/G308</f>
        <v>0</v>
      </c>
      <c r="P308" s="134">
        <f>I308*100/G308</f>
        <v>55.059474092659705</v>
      </c>
      <c r="Q308" s="132"/>
      <c r="R308" s="135" t="s">
        <v>34</v>
      </c>
    </row>
    <row r="309" spans="1:18" ht="15.75" thickBot="1" x14ac:dyDescent="0.3">
      <c r="A309" s="59"/>
      <c r="B309" s="59"/>
      <c r="C309" s="59"/>
      <c r="D309" s="60"/>
      <c r="E309" s="60"/>
      <c r="F309" s="205" t="s">
        <v>138</v>
      </c>
      <c r="G309" s="61">
        <f>SUM(G306:G308)</f>
        <v>741076.69</v>
      </c>
      <c r="H309" s="192">
        <f>SUM(H306:H308)</f>
        <v>0</v>
      </c>
      <c r="I309" s="192">
        <f>SUM(I306:I308)</f>
        <v>553282.21</v>
      </c>
      <c r="J309" s="221">
        <f>SUM(J306:J306)</f>
        <v>0</v>
      </c>
      <c r="K309" s="222">
        <f>SUM(K306:K306)</f>
        <v>0</v>
      </c>
      <c r="L309" s="223">
        <f>SUM(L306:L306)</f>
        <v>0</v>
      </c>
      <c r="M309" s="278"/>
      <c r="N309" s="60"/>
      <c r="O309" s="60"/>
      <c r="P309" s="60"/>
      <c r="Q309" s="60"/>
      <c r="R309" s="60"/>
    </row>
    <row r="310" spans="1:18" x14ac:dyDescent="0.25">
      <c r="A310" s="281"/>
      <c r="B310" s="281"/>
      <c r="C310" s="281"/>
      <c r="D310" s="282"/>
      <c r="E310" s="283"/>
      <c r="F310" s="284"/>
      <c r="G310" s="285"/>
      <c r="H310" s="285"/>
      <c r="I310" s="286"/>
      <c r="J310" s="287"/>
      <c r="K310" s="288"/>
      <c r="L310" s="289"/>
      <c r="M310" s="290"/>
      <c r="N310" s="291"/>
      <c r="O310" s="291"/>
      <c r="P310" s="291"/>
      <c r="Q310" s="291"/>
      <c r="R310" s="291"/>
    </row>
    <row r="311" spans="1:18" x14ac:dyDescent="0.25">
      <c r="A311" s="281"/>
      <c r="B311" s="281"/>
      <c r="C311" s="281"/>
      <c r="D311" s="282"/>
      <c r="E311" s="283"/>
      <c r="F311" s="284"/>
      <c r="G311" s="286"/>
      <c r="H311" s="285"/>
      <c r="I311" s="286"/>
      <c r="J311" s="287"/>
      <c r="K311" s="288"/>
      <c r="L311" s="289"/>
      <c r="M311" s="290"/>
      <c r="N311" s="291"/>
      <c r="O311" s="291"/>
      <c r="P311" s="291"/>
      <c r="Q311" s="291"/>
      <c r="R311" s="291"/>
    </row>
    <row r="312" spans="1:18" x14ac:dyDescent="0.25">
      <c r="A312" s="68"/>
      <c r="B312" s="68"/>
      <c r="C312" s="68"/>
      <c r="D312" s="69"/>
      <c r="E312" s="279"/>
      <c r="F312" s="69"/>
      <c r="G312" s="292"/>
      <c r="H312" s="293"/>
      <c r="I312" s="294"/>
      <c r="J312" s="205"/>
      <c r="K312" s="295"/>
      <c r="L312" s="296"/>
      <c r="M312" s="278"/>
      <c r="N312" s="291"/>
      <c r="O312" s="60"/>
      <c r="P312" s="60"/>
      <c r="Q312" s="60"/>
      <c r="R312" s="60"/>
    </row>
    <row r="313" spans="1:18" x14ac:dyDescent="0.25">
      <c r="A313" s="1"/>
      <c r="B313" s="1"/>
      <c r="C313" s="1"/>
      <c r="D313" s="1"/>
      <c r="E313" s="2"/>
      <c r="F313" s="1"/>
      <c r="G313" s="80"/>
      <c r="H313" s="80"/>
      <c r="I313" s="1"/>
      <c r="J313" s="6"/>
      <c r="K313" s="1"/>
      <c r="L313" s="1"/>
      <c r="M313" s="226"/>
      <c r="N313" s="227"/>
      <c r="O313" s="6"/>
      <c r="P313" s="6"/>
      <c r="Q313" s="6"/>
      <c r="R313" s="280"/>
    </row>
    <row r="314" spans="1:18" x14ac:dyDescent="0.25">
      <c r="A314" s="1"/>
      <c r="B314" s="1"/>
      <c r="C314" s="1"/>
      <c r="D314" s="1"/>
      <c r="E314" s="2"/>
      <c r="F314" s="1"/>
      <c r="G314" s="80"/>
      <c r="H314" s="80"/>
      <c r="I314" s="1"/>
      <c r="J314" s="6"/>
      <c r="K314" s="1"/>
      <c r="L314" s="1"/>
      <c r="M314" s="226"/>
      <c r="N314" s="227"/>
      <c r="O314" s="6"/>
      <c r="P314" s="6"/>
      <c r="Q314" s="6"/>
      <c r="R314" s="1"/>
    </row>
    <row r="315" spans="1:18" x14ac:dyDescent="0.25">
      <c r="A315" s="1"/>
      <c r="B315" s="1"/>
      <c r="C315" s="1"/>
      <c r="D315" s="1"/>
      <c r="E315" s="2"/>
      <c r="F315" s="1"/>
      <c r="G315" s="80"/>
      <c r="H315" s="80"/>
      <c r="I315" s="1"/>
      <c r="J315" s="6"/>
      <c r="K315" s="1"/>
      <c r="L315" s="1"/>
      <c r="M315" s="226"/>
      <c r="N315" s="227"/>
      <c r="O315" s="6"/>
      <c r="P315" s="6"/>
      <c r="Q315" s="6"/>
      <c r="R315" s="1"/>
    </row>
    <row r="316" spans="1:18" x14ac:dyDescent="0.25">
      <c r="A316" s="1"/>
      <c r="B316" s="1"/>
      <c r="C316" s="1"/>
      <c r="D316" s="1"/>
      <c r="E316" s="2"/>
      <c r="F316" s="1"/>
      <c r="G316" s="80"/>
      <c r="H316" s="80"/>
      <c r="I316" s="1"/>
      <c r="J316" s="6"/>
      <c r="K316" s="1"/>
      <c r="L316" s="1"/>
      <c r="M316" s="226"/>
      <c r="N316" s="227"/>
      <c r="O316" s="6"/>
      <c r="P316" s="6"/>
      <c r="Q316" s="6"/>
      <c r="R316" s="1"/>
    </row>
    <row r="317" spans="1:18" x14ac:dyDescent="0.25">
      <c r="A317" s="1"/>
      <c r="B317" s="1"/>
      <c r="C317" s="1"/>
      <c r="D317" s="1"/>
      <c r="E317" s="2"/>
      <c r="F317" s="1"/>
      <c r="G317" s="80"/>
      <c r="H317" s="80"/>
      <c r="I317" s="1"/>
      <c r="J317" s="6"/>
      <c r="K317" s="1"/>
      <c r="L317" s="1"/>
      <c r="M317" s="226"/>
      <c r="N317" s="227"/>
      <c r="O317" s="6"/>
      <c r="P317" s="6"/>
      <c r="Q317" s="6"/>
      <c r="R317" s="1"/>
    </row>
    <row r="318" spans="1:18" x14ac:dyDescent="0.25">
      <c r="A318" s="1"/>
      <c r="B318" s="1"/>
      <c r="C318" s="1"/>
      <c r="D318" s="1"/>
      <c r="E318" s="2"/>
      <c r="F318" s="1"/>
      <c r="G318" s="80"/>
      <c r="H318" s="80"/>
      <c r="I318" s="1"/>
      <c r="J318" s="6"/>
      <c r="K318" s="1"/>
      <c r="L318" s="1"/>
      <c r="M318" s="226"/>
      <c r="N318" s="227"/>
      <c r="O318" s="6"/>
      <c r="P318" s="6"/>
      <c r="Q318" s="6"/>
      <c r="R318" s="1"/>
    </row>
    <row r="319" spans="1:18" x14ac:dyDescent="0.25">
      <c r="A319" s="1"/>
      <c r="B319" s="1"/>
      <c r="C319" s="1"/>
      <c r="D319" s="1"/>
      <c r="E319" s="2"/>
      <c r="F319" s="1"/>
      <c r="G319" s="80"/>
      <c r="H319" s="80"/>
      <c r="I319" s="1"/>
      <c r="J319" s="6"/>
      <c r="K319" s="1"/>
      <c r="L319" s="1"/>
      <c r="M319" s="226"/>
      <c r="N319" s="227"/>
      <c r="O319" s="6"/>
      <c r="P319" s="6"/>
      <c r="Q319" s="6"/>
      <c r="R319" s="1"/>
    </row>
    <row r="320" spans="1:18" x14ac:dyDescent="0.25">
      <c r="A320" s="1"/>
      <c r="B320" s="1"/>
      <c r="C320" s="1"/>
      <c r="D320" s="1"/>
      <c r="E320" s="2"/>
      <c r="F320" s="1"/>
      <c r="G320" s="80"/>
      <c r="H320" s="80"/>
      <c r="I320" s="1"/>
      <c r="J320" s="6"/>
      <c r="K320" s="1"/>
      <c r="L320" s="1"/>
      <c r="M320" s="226"/>
      <c r="N320" s="227"/>
      <c r="O320" s="6"/>
      <c r="P320" s="6"/>
      <c r="Q320" s="6"/>
      <c r="R320" s="1"/>
    </row>
    <row r="321" spans="1:18" x14ac:dyDescent="0.25">
      <c r="A321" s="1"/>
      <c r="B321" s="1"/>
      <c r="C321" s="1"/>
      <c r="D321" s="1"/>
      <c r="E321" s="2"/>
      <c r="F321" s="1"/>
      <c r="G321" s="80"/>
      <c r="H321" s="80"/>
      <c r="I321" s="1"/>
      <c r="J321" s="6"/>
      <c r="K321" s="1"/>
      <c r="L321" s="1"/>
      <c r="M321" s="226"/>
      <c r="N321" s="227"/>
      <c r="O321" s="6"/>
      <c r="P321" s="6"/>
      <c r="Q321" s="6"/>
      <c r="R321" s="1"/>
    </row>
    <row r="322" spans="1:18" x14ac:dyDescent="0.25">
      <c r="A322" s="1"/>
      <c r="B322" s="1"/>
      <c r="C322" s="1"/>
      <c r="D322" s="1"/>
      <c r="E322" s="2"/>
      <c r="F322" s="1"/>
      <c r="G322" s="80"/>
      <c r="H322" s="80"/>
      <c r="I322" s="1"/>
      <c r="J322" s="6"/>
      <c r="K322" s="1"/>
      <c r="L322" s="1"/>
      <c r="M322" s="226"/>
      <c r="N322" s="227"/>
      <c r="O322" s="6"/>
      <c r="P322" s="6"/>
      <c r="Q322" s="6"/>
      <c r="R322" s="1"/>
    </row>
    <row r="323" spans="1:18" x14ac:dyDescent="0.25">
      <c r="A323" s="1"/>
      <c r="B323" s="1"/>
      <c r="C323" s="1"/>
      <c r="D323" s="1"/>
      <c r="E323" s="2"/>
      <c r="F323" s="1"/>
      <c r="G323" s="80"/>
      <c r="H323" s="80"/>
      <c r="I323" s="1"/>
      <c r="J323" s="6"/>
      <c r="K323" s="1"/>
      <c r="L323" s="1"/>
      <c r="M323" s="226"/>
      <c r="N323" s="227"/>
      <c r="O323" s="6"/>
      <c r="P323" s="6"/>
      <c r="Q323" s="6"/>
      <c r="R323" s="1"/>
    </row>
    <row r="324" spans="1:18" x14ac:dyDescent="0.25">
      <c r="A324" s="1"/>
      <c r="B324" s="1"/>
      <c r="C324" s="1"/>
      <c r="D324" s="1"/>
      <c r="E324" s="2"/>
      <c r="F324" s="1"/>
      <c r="G324" s="80"/>
      <c r="H324" s="80"/>
      <c r="I324" s="1"/>
      <c r="J324" s="6"/>
      <c r="K324" s="1"/>
      <c r="L324" s="1"/>
      <c r="M324" s="226"/>
      <c r="N324" s="227"/>
      <c r="O324" s="6"/>
      <c r="P324" s="6"/>
      <c r="Q324" s="6"/>
      <c r="R324" s="1"/>
    </row>
    <row r="325" spans="1:18" x14ac:dyDescent="0.25">
      <c r="A325" s="1"/>
      <c r="B325" s="1"/>
      <c r="C325" s="1"/>
      <c r="D325" s="1"/>
      <c r="E325" s="2"/>
      <c r="F325" s="1"/>
      <c r="G325" s="80"/>
      <c r="H325" s="80"/>
      <c r="I325" s="1"/>
      <c r="J325" s="6"/>
      <c r="K325" s="1"/>
      <c r="L325" s="1"/>
      <c r="M325" s="226"/>
      <c r="N325" s="227"/>
      <c r="O325" s="6"/>
      <c r="P325" s="6"/>
      <c r="Q325" s="6"/>
      <c r="R325" s="1"/>
    </row>
    <row r="326" spans="1:18" x14ac:dyDescent="0.25">
      <c r="A326" s="1"/>
      <c r="B326" s="1" t="s">
        <v>139</v>
      </c>
      <c r="C326" s="2"/>
      <c r="D326" s="1"/>
      <c r="E326" s="2"/>
      <c r="F326" s="1"/>
      <c r="G326" s="80"/>
      <c r="H326" s="80"/>
      <c r="I326" s="1"/>
      <c r="J326" s="6"/>
      <c r="K326" s="1"/>
      <c r="L326" s="1"/>
      <c r="M326" s="226"/>
      <c r="N326" s="227"/>
      <c r="O326" s="6"/>
      <c r="P326" s="6"/>
      <c r="Q326" s="6"/>
      <c r="R326" s="1"/>
    </row>
    <row r="327" spans="1:18" x14ac:dyDescent="0.25">
      <c r="A327" s="1"/>
      <c r="B327" s="1"/>
      <c r="C327" s="2"/>
      <c r="D327" s="1"/>
      <c r="E327" s="2"/>
      <c r="F327" s="1"/>
      <c r="G327" s="80"/>
      <c r="H327" s="80"/>
      <c r="I327" s="1"/>
      <c r="J327" s="6"/>
      <c r="K327" s="1"/>
      <c r="L327" s="1"/>
      <c r="M327" s="226"/>
      <c r="N327" s="227"/>
      <c r="O327" s="6"/>
      <c r="P327" s="6"/>
      <c r="Q327" s="6"/>
      <c r="R327" s="1"/>
    </row>
    <row r="328" spans="1:18" x14ac:dyDescent="0.25">
      <c r="A328" s="81" t="s">
        <v>0</v>
      </c>
      <c r="B328" s="81"/>
      <c r="C328" s="81"/>
      <c r="D328" s="9" t="s">
        <v>251</v>
      </c>
      <c r="E328" s="9"/>
      <c r="F328" s="9"/>
      <c r="G328" s="9"/>
      <c r="H328" s="9"/>
      <c r="I328" s="9"/>
      <c r="J328" s="10"/>
      <c r="K328" s="11"/>
      <c r="L328" s="11"/>
      <c r="M328" s="228"/>
      <c r="N328" s="227"/>
      <c r="O328" s="6"/>
      <c r="P328" s="6"/>
      <c r="Q328" s="6"/>
      <c r="R328" s="1"/>
    </row>
    <row r="329" spans="1:18" x14ac:dyDescent="0.25">
      <c r="B329" s="229"/>
      <c r="C329" s="229" t="s">
        <v>2</v>
      </c>
      <c r="D329" s="230" t="s">
        <v>252</v>
      </c>
      <c r="E329" s="230"/>
      <c r="F329" s="230"/>
      <c r="G329" s="230"/>
      <c r="H329" s="230"/>
      <c r="I329" s="230"/>
      <c r="J329" s="10"/>
      <c r="K329" s="11"/>
      <c r="L329" s="11"/>
      <c r="M329" s="228"/>
      <c r="N329" s="227"/>
      <c r="O329" s="6"/>
      <c r="P329" s="6"/>
      <c r="Q329" s="6"/>
      <c r="R329" s="1"/>
    </row>
    <row r="330" spans="1:18" x14ac:dyDescent="0.25">
      <c r="B330" s="145"/>
      <c r="C330" s="145" t="s">
        <v>4</v>
      </c>
      <c r="D330" s="231" t="s">
        <v>5</v>
      </c>
      <c r="E330" s="231"/>
      <c r="F330" s="297"/>
      <c r="G330" s="87"/>
      <c r="H330" s="88"/>
      <c r="I330" s="89"/>
      <c r="J330" s="6"/>
      <c r="K330" s="11"/>
      <c r="L330" s="11"/>
      <c r="M330" s="228"/>
      <c r="N330" s="227"/>
      <c r="O330" s="6"/>
      <c r="P330" s="6"/>
      <c r="Q330" s="6"/>
      <c r="R330" s="1"/>
    </row>
    <row r="331" spans="1:18" ht="15.75" thickBot="1" x14ac:dyDescent="0.3">
      <c r="A331" s="25"/>
      <c r="B331" s="25"/>
      <c r="C331" s="25"/>
      <c r="D331" s="25"/>
      <c r="E331" s="25"/>
      <c r="F331" s="21"/>
      <c r="G331" s="94"/>
      <c r="H331" s="95"/>
      <c r="I331" s="27"/>
      <c r="J331" s="26"/>
      <c r="K331" s="27"/>
      <c r="L331" s="27"/>
      <c r="M331" s="298"/>
      <c r="N331" s="291"/>
      <c r="O331" s="26"/>
      <c r="P331" s="26"/>
      <c r="Q331" s="26"/>
      <c r="R331" s="1"/>
    </row>
    <row r="332" spans="1:18" x14ac:dyDescent="0.25">
      <c r="A332" s="240" t="s">
        <v>217</v>
      </c>
      <c r="B332" s="241" t="s">
        <v>7</v>
      </c>
      <c r="C332" s="242"/>
      <c r="D332" s="243" t="s">
        <v>218</v>
      </c>
      <c r="E332" s="243" t="s">
        <v>219</v>
      </c>
      <c r="F332" s="243" t="s">
        <v>10</v>
      </c>
      <c r="G332" s="244" t="s">
        <v>73</v>
      </c>
      <c r="H332" s="241" t="s">
        <v>12</v>
      </c>
      <c r="I332" s="245"/>
      <c r="J332" s="245"/>
      <c r="K332" s="245"/>
      <c r="L332" s="242"/>
      <c r="M332" s="246" t="s">
        <v>13</v>
      </c>
      <c r="N332" s="247"/>
      <c r="O332" s="246" t="s">
        <v>14</v>
      </c>
      <c r="P332" s="247"/>
      <c r="Q332" s="246" t="s">
        <v>15</v>
      </c>
      <c r="R332" s="248"/>
    </row>
    <row r="333" spans="1:18" x14ac:dyDescent="0.25">
      <c r="A333" s="249"/>
      <c r="B333" s="39" t="s">
        <v>16</v>
      </c>
      <c r="C333" s="39" t="s">
        <v>17</v>
      </c>
      <c r="D333" s="250"/>
      <c r="E333" s="250"/>
      <c r="F333" s="250"/>
      <c r="G333" s="251"/>
      <c r="H333" s="252" t="s">
        <v>18</v>
      </c>
      <c r="I333" s="253"/>
      <c r="J333" s="252" t="s">
        <v>19</v>
      </c>
      <c r="K333" s="254"/>
      <c r="L333" s="253"/>
      <c r="M333" s="255" t="s">
        <v>20</v>
      </c>
      <c r="N333" s="256"/>
      <c r="O333" s="255" t="s">
        <v>20</v>
      </c>
      <c r="P333" s="256"/>
      <c r="Q333" s="255"/>
      <c r="R333" s="257"/>
    </row>
    <row r="334" spans="1:18" ht="23.25" thickBot="1" x14ac:dyDescent="0.3">
      <c r="A334" s="249"/>
      <c r="B334" s="250"/>
      <c r="C334" s="250"/>
      <c r="D334" s="250"/>
      <c r="E334" s="250"/>
      <c r="F334" s="250"/>
      <c r="G334" s="251"/>
      <c r="H334" s="102" t="s">
        <v>24</v>
      </c>
      <c r="I334" s="43" t="s">
        <v>22</v>
      </c>
      <c r="J334" s="43" t="s">
        <v>220</v>
      </c>
      <c r="K334" s="43" t="s">
        <v>24</v>
      </c>
      <c r="L334" s="258" t="s">
        <v>25</v>
      </c>
      <c r="M334" s="259" t="s">
        <v>26</v>
      </c>
      <c r="N334" s="43" t="s">
        <v>25</v>
      </c>
      <c r="O334" s="43" t="s">
        <v>21</v>
      </c>
      <c r="P334" s="43" t="s">
        <v>25</v>
      </c>
      <c r="Q334" s="260" t="s">
        <v>27</v>
      </c>
      <c r="R334" s="261" t="s">
        <v>28</v>
      </c>
    </row>
    <row r="335" spans="1:18" ht="56.25" x14ac:dyDescent="0.25">
      <c r="A335" s="262">
        <v>159951002</v>
      </c>
      <c r="B335" s="263">
        <v>407001</v>
      </c>
      <c r="C335" s="263" t="s">
        <v>253</v>
      </c>
      <c r="D335" s="263" t="s">
        <v>30</v>
      </c>
      <c r="E335" s="299" t="s">
        <v>254</v>
      </c>
      <c r="F335" s="108" t="s">
        <v>255</v>
      </c>
      <c r="G335" s="265">
        <v>190535.83</v>
      </c>
      <c r="H335" s="198"/>
      <c r="I335" s="266">
        <v>190535.83</v>
      </c>
      <c r="J335" s="112">
        <v>0</v>
      </c>
      <c r="K335" s="112">
        <v>0</v>
      </c>
      <c r="L335" s="112" t="s">
        <v>33</v>
      </c>
      <c r="M335" s="112">
        <f>(H335*100)/G335</f>
        <v>0</v>
      </c>
      <c r="N335" s="112">
        <v>100</v>
      </c>
      <c r="O335" s="112">
        <f>H335*100/G335</f>
        <v>0</v>
      </c>
      <c r="P335" s="112">
        <f>(I335*100)/G335</f>
        <v>100</v>
      </c>
      <c r="Q335" s="110"/>
      <c r="R335" s="113" t="s">
        <v>34</v>
      </c>
    </row>
    <row r="336" spans="1:18" ht="78.75" x14ac:dyDescent="0.25">
      <c r="A336" s="268">
        <v>159951025</v>
      </c>
      <c r="B336" s="269">
        <v>407002</v>
      </c>
      <c r="C336" s="269" t="s">
        <v>256</v>
      </c>
      <c r="D336" s="269" t="s">
        <v>79</v>
      </c>
      <c r="E336" s="300" t="s">
        <v>257</v>
      </c>
      <c r="F336" s="270" t="s">
        <v>258</v>
      </c>
      <c r="G336" s="271">
        <v>462280.85</v>
      </c>
      <c r="H336" s="200"/>
      <c r="I336" s="272">
        <f>138684.25+98266.07+209323.42</f>
        <v>446273.74</v>
      </c>
      <c r="J336" s="157">
        <v>0</v>
      </c>
      <c r="K336" s="157">
        <v>0</v>
      </c>
      <c r="L336" s="157" t="s">
        <v>33</v>
      </c>
      <c r="M336" s="157">
        <f>(H336*100)/G336</f>
        <v>0</v>
      </c>
      <c r="N336" s="157">
        <f>(I336*100)/G336</f>
        <v>96.537362514583947</v>
      </c>
      <c r="O336" s="157">
        <f>H336*100/G336</f>
        <v>0</v>
      </c>
      <c r="P336" s="157">
        <f>(I336*100)/G336</f>
        <v>96.537362514583947</v>
      </c>
      <c r="Q336" s="121"/>
      <c r="R336" s="123" t="s">
        <v>34</v>
      </c>
    </row>
    <row r="337" spans="1:18" ht="67.5" x14ac:dyDescent="0.25">
      <c r="A337" s="268">
        <v>159951026</v>
      </c>
      <c r="B337" s="269">
        <v>407003</v>
      </c>
      <c r="C337" s="269" t="s">
        <v>259</v>
      </c>
      <c r="D337" s="269" t="s">
        <v>260</v>
      </c>
      <c r="E337" s="300" t="s">
        <v>261</v>
      </c>
      <c r="F337" s="270" t="s">
        <v>262</v>
      </c>
      <c r="G337" s="271">
        <v>462280.85</v>
      </c>
      <c r="H337" s="200"/>
      <c r="I337" s="272">
        <f>138684.25+57104.72+143163.95+60260.9+63066.83</f>
        <v>462280.65000000008</v>
      </c>
      <c r="J337" s="157">
        <v>0</v>
      </c>
      <c r="K337" s="157">
        <v>0</v>
      </c>
      <c r="L337" s="157" t="s">
        <v>33</v>
      </c>
      <c r="M337" s="157">
        <f>(H337*100)/G337</f>
        <v>0</v>
      </c>
      <c r="N337" s="157">
        <f>(I337*100)/G337</f>
        <v>99.999956736256777</v>
      </c>
      <c r="O337" s="157">
        <f>H337*100/G337</f>
        <v>0</v>
      </c>
      <c r="P337" s="157">
        <f>(I337*100)/G337</f>
        <v>99.999956736256777</v>
      </c>
      <c r="Q337" s="121"/>
      <c r="R337" s="123" t="s">
        <v>34</v>
      </c>
    </row>
    <row r="338" spans="1:18" ht="78.75" x14ac:dyDescent="0.25">
      <c r="A338" s="268">
        <v>159951037</v>
      </c>
      <c r="B338" s="269">
        <v>407004</v>
      </c>
      <c r="C338" s="269" t="s">
        <v>263</v>
      </c>
      <c r="D338" s="269" t="s">
        <v>264</v>
      </c>
      <c r="E338" s="300" t="s">
        <v>265</v>
      </c>
      <c r="F338" s="270" t="s">
        <v>266</v>
      </c>
      <c r="G338" s="271">
        <v>118690.84</v>
      </c>
      <c r="H338" s="200"/>
      <c r="I338" s="272">
        <f>35607.25+83083.59</f>
        <v>118690.84</v>
      </c>
      <c r="J338" s="157">
        <v>0</v>
      </c>
      <c r="K338" s="157">
        <v>0</v>
      </c>
      <c r="L338" s="157" t="s">
        <v>33</v>
      </c>
      <c r="M338" s="157">
        <f>(H338*100)/G338</f>
        <v>0</v>
      </c>
      <c r="N338" s="157">
        <f>(I338*100)/G338</f>
        <v>100</v>
      </c>
      <c r="O338" s="157">
        <v>0</v>
      </c>
      <c r="P338" s="157">
        <v>100</v>
      </c>
      <c r="Q338" s="121"/>
      <c r="R338" s="123" t="s">
        <v>34</v>
      </c>
    </row>
    <row r="339" spans="1:18" ht="68.25" thickBot="1" x14ac:dyDescent="0.3">
      <c r="A339" s="273">
        <v>159951028</v>
      </c>
      <c r="B339" s="274">
        <v>407005</v>
      </c>
      <c r="C339" s="274" t="s">
        <v>267</v>
      </c>
      <c r="D339" s="274" t="s">
        <v>268</v>
      </c>
      <c r="E339" s="301" t="s">
        <v>269</v>
      </c>
      <c r="F339" s="275" t="s">
        <v>262</v>
      </c>
      <c r="G339" s="276">
        <v>462280.65</v>
      </c>
      <c r="H339" s="202">
        <v>168567.91</v>
      </c>
      <c r="I339" s="277">
        <f>130684.19+163028.65+168567.81</f>
        <v>462280.64999999997</v>
      </c>
      <c r="J339" s="132">
        <v>0</v>
      </c>
      <c r="K339" s="132">
        <v>0</v>
      </c>
      <c r="L339" s="133" t="s">
        <v>33</v>
      </c>
      <c r="M339" s="134">
        <f>(H339*100)/G339</f>
        <v>36.464409661100888</v>
      </c>
      <c r="N339" s="134">
        <f>(I339*100)/G339</f>
        <v>100</v>
      </c>
      <c r="O339" s="134">
        <f>H339*100/G339</f>
        <v>36.464409661100888</v>
      </c>
      <c r="P339" s="191">
        <f>I339*100/G339</f>
        <v>100</v>
      </c>
      <c r="Q339" s="132"/>
      <c r="R339" s="135" t="s">
        <v>34</v>
      </c>
    </row>
    <row r="340" spans="1:18" x14ac:dyDescent="0.25">
      <c r="A340" s="302"/>
      <c r="B340" s="302"/>
      <c r="C340" s="302"/>
      <c r="D340" s="302"/>
      <c r="E340" s="303"/>
      <c r="F340" s="304"/>
      <c r="G340" s="55"/>
      <c r="H340" s="204"/>
      <c r="I340" s="305"/>
      <c r="J340" s="144"/>
      <c r="K340" s="144"/>
      <c r="L340" s="144"/>
      <c r="M340" s="144"/>
      <c r="N340" s="144"/>
      <c r="O340" s="144"/>
      <c r="P340" s="144"/>
      <c r="Q340" s="142"/>
      <c r="R340" s="142"/>
    </row>
    <row r="341" spans="1:18" x14ac:dyDescent="0.25">
      <c r="A341" s="302"/>
      <c r="B341" s="302"/>
      <c r="C341" s="302"/>
      <c r="D341" s="302"/>
      <c r="E341" s="303"/>
      <c r="F341" s="304"/>
      <c r="G341" s="55"/>
      <c r="H341" s="204"/>
      <c r="I341" s="305"/>
      <c r="J341" s="144"/>
      <c r="K341" s="144"/>
      <c r="L341" s="144"/>
      <c r="M341" s="144"/>
      <c r="N341" s="144"/>
      <c r="O341" s="144"/>
      <c r="P341" s="144"/>
      <c r="Q341" s="142"/>
      <c r="R341" s="142"/>
    </row>
    <row r="342" spans="1:18" x14ac:dyDescent="0.25">
      <c r="A342" s="302"/>
      <c r="B342" s="302"/>
      <c r="C342" s="302"/>
      <c r="D342" s="302"/>
      <c r="E342" s="303"/>
      <c r="F342" s="304"/>
      <c r="G342" s="55"/>
      <c r="H342" s="204"/>
      <c r="I342" s="305"/>
      <c r="J342" s="144"/>
      <c r="K342" s="144"/>
      <c r="L342" s="144"/>
      <c r="M342" s="144"/>
      <c r="N342" s="144"/>
      <c r="O342" s="144"/>
      <c r="P342" s="144"/>
      <c r="Q342" s="142"/>
      <c r="R342" s="142"/>
    </row>
    <row r="343" spans="1:18" x14ac:dyDescent="0.25">
      <c r="A343" s="302"/>
      <c r="B343" s="302"/>
      <c r="C343" s="302"/>
      <c r="D343" s="302"/>
      <c r="E343" s="303"/>
      <c r="F343" s="304"/>
      <c r="G343" s="55"/>
      <c r="H343" s="204"/>
      <c r="I343" s="305"/>
      <c r="J343" s="144"/>
      <c r="K343" s="144"/>
      <c r="L343" s="144"/>
      <c r="M343" s="144"/>
      <c r="N343" s="144"/>
      <c r="O343" s="144"/>
      <c r="P343" s="144"/>
      <c r="Q343" s="142"/>
      <c r="R343" s="142"/>
    </row>
    <row r="344" spans="1:18" x14ac:dyDescent="0.25">
      <c r="A344" s="302"/>
      <c r="B344" s="302"/>
      <c r="C344" s="302"/>
      <c r="D344" s="302"/>
      <c r="E344" s="303"/>
      <c r="F344" s="304"/>
      <c r="G344" s="55"/>
      <c r="H344" s="204"/>
      <c r="I344" s="305"/>
      <c r="J344" s="144"/>
      <c r="K344" s="144"/>
      <c r="L344" s="144"/>
      <c r="M344" s="144"/>
      <c r="N344" s="144"/>
      <c r="O344" s="144"/>
      <c r="P344" s="144"/>
      <c r="Q344" s="142"/>
      <c r="R344" s="142"/>
    </row>
    <row r="345" spans="1:18" x14ac:dyDescent="0.25">
      <c r="A345" s="302"/>
      <c r="B345" s="302"/>
      <c r="C345" s="302"/>
      <c r="D345" s="302"/>
      <c r="E345" s="303"/>
      <c r="F345" s="304"/>
      <c r="G345" s="55"/>
      <c r="H345" s="204"/>
      <c r="I345" s="305"/>
      <c r="J345" s="144"/>
      <c r="K345" s="144"/>
      <c r="L345" s="144"/>
      <c r="M345" s="144"/>
      <c r="N345" s="144"/>
      <c r="O345" s="144"/>
      <c r="P345" s="144"/>
      <c r="Q345" s="142"/>
      <c r="R345" s="142"/>
    </row>
    <row r="346" spans="1:18" x14ac:dyDescent="0.25">
      <c r="A346" s="302"/>
      <c r="B346" s="302"/>
      <c r="C346" s="302"/>
      <c r="D346" s="302"/>
      <c r="E346" s="303"/>
      <c r="F346" s="304"/>
      <c r="G346" s="55"/>
      <c r="H346" s="204"/>
      <c r="I346" s="305"/>
      <c r="J346" s="144"/>
      <c r="K346" s="144"/>
      <c r="L346" s="144"/>
      <c r="M346" s="144"/>
      <c r="N346" s="144"/>
      <c r="O346" s="144"/>
      <c r="P346" s="144"/>
      <c r="Q346" s="142"/>
      <c r="R346" s="142"/>
    </row>
    <row r="347" spans="1:18" x14ac:dyDescent="0.25">
      <c r="A347" s="302"/>
      <c r="B347" s="302"/>
      <c r="C347" s="302"/>
      <c r="D347" s="302"/>
      <c r="E347" s="303"/>
      <c r="F347" s="304"/>
      <c r="G347" s="55"/>
      <c r="H347" s="204"/>
      <c r="I347" s="305"/>
      <c r="J347" s="144"/>
      <c r="K347" s="144"/>
      <c r="L347" s="144"/>
      <c r="M347" s="144"/>
      <c r="N347" s="144"/>
      <c r="O347" s="144"/>
      <c r="P347" s="144"/>
      <c r="Q347" s="142"/>
      <c r="R347" s="142"/>
    </row>
    <row r="348" spans="1:18" x14ac:dyDescent="0.25">
      <c r="A348" s="302"/>
      <c r="B348" s="302"/>
      <c r="C348" s="302"/>
      <c r="D348" s="302"/>
      <c r="E348" s="303"/>
      <c r="F348" s="304"/>
      <c r="G348" s="55"/>
      <c r="H348" s="204"/>
      <c r="I348" s="305"/>
      <c r="J348" s="144"/>
      <c r="K348" s="144"/>
      <c r="L348" s="144"/>
      <c r="M348" s="144"/>
      <c r="N348" s="144"/>
      <c r="O348" s="144"/>
      <c r="P348" s="144"/>
      <c r="Q348" s="142"/>
      <c r="R348" s="142"/>
    </row>
    <row r="349" spans="1:18" x14ac:dyDescent="0.25">
      <c r="A349" s="302"/>
      <c r="B349" s="302"/>
      <c r="C349" s="302"/>
      <c r="D349" s="302"/>
      <c r="E349" s="303"/>
      <c r="F349" s="304"/>
      <c r="G349" s="55"/>
      <c r="H349" s="204"/>
      <c r="I349" s="305"/>
      <c r="J349" s="144"/>
      <c r="K349" s="144"/>
      <c r="L349" s="144"/>
      <c r="M349" s="144"/>
      <c r="N349" s="144"/>
      <c r="O349" s="144"/>
      <c r="P349" s="144"/>
      <c r="Q349" s="142"/>
      <c r="R349" s="142"/>
    </row>
    <row r="350" spans="1:18" x14ac:dyDescent="0.25">
      <c r="A350" s="302"/>
      <c r="B350" s="302"/>
      <c r="C350" s="302"/>
      <c r="D350" s="302"/>
      <c r="E350" s="303"/>
      <c r="F350" s="304"/>
      <c r="G350" s="55"/>
      <c r="H350" s="204"/>
      <c r="I350" s="305"/>
      <c r="J350" s="144"/>
      <c r="K350" s="144"/>
      <c r="L350" s="144"/>
      <c r="M350" s="144"/>
      <c r="N350" s="144"/>
      <c r="O350" s="144"/>
      <c r="P350" s="144"/>
      <c r="Q350" s="142"/>
      <c r="R350" s="142"/>
    </row>
    <row r="351" spans="1:18" x14ac:dyDescent="0.25">
      <c r="A351" s="302"/>
      <c r="B351" s="302"/>
      <c r="C351" s="302"/>
      <c r="D351" s="302"/>
      <c r="E351" s="303"/>
      <c r="F351" s="304"/>
      <c r="G351" s="55"/>
      <c r="H351" s="204"/>
      <c r="I351" s="305"/>
      <c r="J351" s="144"/>
      <c r="K351" s="144"/>
      <c r="L351" s="144"/>
      <c r="M351" s="144"/>
      <c r="N351" s="144"/>
      <c r="O351" s="144"/>
      <c r="P351" s="144"/>
      <c r="Q351" s="142"/>
      <c r="R351" s="142"/>
    </row>
    <row r="352" spans="1:18" x14ac:dyDescent="0.25">
      <c r="A352" s="1"/>
      <c r="B352" s="1"/>
      <c r="C352" s="1"/>
      <c r="D352" s="1"/>
      <c r="E352" s="2"/>
      <c r="F352" s="1"/>
      <c r="G352" s="80"/>
      <c r="H352" s="80"/>
      <c r="I352" s="1"/>
      <c r="J352" s="6"/>
      <c r="K352" s="1"/>
      <c r="L352" s="1"/>
      <c r="M352" s="226"/>
      <c r="N352" s="227"/>
      <c r="O352" s="6"/>
      <c r="P352" s="6"/>
      <c r="Q352" s="6"/>
      <c r="R352" s="1"/>
    </row>
    <row r="353" spans="1:18" x14ac:dyDescent="0.25">
      <c r="A353" s="1"/>
      <c r="B353" s="1"/>
      <c r="C353" s="1"/>
      <c r="D353" s="1"/>
      <c r="E353" s="2"/>
      <c r="F353" s="1"/>
      <c r="G353" s="80"/>
      <c r="H353" s="80"/>
      <c r="I353" s="1"/>
      <c r="J353" s="6"/>
      <c r="K353" s="1"/>
      <c r="L353" s="1"/>
      <c r="M353" s="226"/>
      <c r="N353" s="227"/>
      <c r="O353" s="6"/>
      <c r="P353" s="6"/>
      <c r="Q353" s="6"/>
      <c r="R353" s="1"/>
    </row>
    <row r="354" spans="1:18" x14ac:dyDescent="0.25">
      <c r="A354" s="1"/>
      <c r="B354" s="1"/>
      <c r="C354" s="1"/>
      <c r="D354" s="1"/>
      <c r="E354" s="2"/>
      <c r="F354" s="1"/>
      <c r="G354" s="80"/>
      <c r="H354" s="80"/>
      <c r="I354" s="1"/>
      <c r="J354" s="6"/>
      <c r="K354" s="1"/>
      <c r="L354" s="1"/>
      <c r="M354" s="226"/>
      <c r="N354" s="227"/>
      <c r="O354" s="6"/>
      <c r="P354" s="6"/>
      <c r="Q354" s="6"/>
      <c r="R354" s="1"/>
    </row>
    <row r="355" spans="1:18" x14ac:dyDescent="0.25">
      <c r="A355" s="1"/>
      <c r="B355" s="1" t="s">
        <v>139</v>
      </c>
      <c r="C355" s="2"/>
      <c r="D355" s="1"/>
      <c r="E355" s="2"/>
      <c r="F355" s="1"/>
      <c r="G355" s="80"/>
      <c r="H355" s="80"/>
      <c r="I355" s="1"/>
      <c r="J355" s="6"/>
      <c r="K355" s="1"/>
      <c r="L355" s="1"/>
      <c r="M355" s="226"/>
      <c r="N355" s="227"/>
      <c r="O355" s="6"/>
      <c r="P355" s="6"/>
      <c r="Q355" s="6"/>
      <c r="R355" s="1"/>
    </row>
    <row r="356" spans="1:18" x14ac:dyDescent="0.25">
      <c r="A356" s="1"/>
      <c r="B356" s="1"/>
      <c r="C356" s="2"/>
      <c r="D356" s="1"/>
      <c r="E356" s="2"/>
      <c r="F356" s="1"/>
      <c r="G356" s="80"/>
      <c r="H356" s="80"/>
      <c r="I356" s="1"/>
      <c r="J356" s="6"/>
      <c r="K356" s="1"/>
      <c r="L356" s="1"/>
      <c r="M356" s="226"/>
      <c r="N356" s="227"/>
      <c r="O356" s="6"/>
      <c r="P356" s="6"/>
      <c r="Q356" s="6"/>
      <c r="R356" s="1"/>
    </row>
    <row r="357" spans="1:18" x14ac:dyDescent="0.25">
      <c r="A357" s="81" t="s">
        <v>0</v>
      </c>
      <c r="B357" s="81"/>
      <c r="C357" s="81"/>
      <c r="D357" s="9" t="s">
        <v>251</v>
      </c>
      <c r="E357" s="9"/>
      <c r="F357" s="9"/>
      <c r="G357" s="9"/>
      <c r="H357" s="9"/>
      <c r="I357" s="9"/>
      <c r="J357" s="10"/>
      <c r="K357" s="11"/>
      <c r="L357" s="11"/>
      <c r="M357" s="228"/>
      <c r="N357" s="227"/>
      <c r="O357" s="6"/>
      <c r="P357" s="6"/>
      <c r="Q357" s="6"/>
      <c r="R357" s="1"/>
    </row>
    <row r="358" spans="1:18" x14ac:dyDescent="0.25">
      <c r="B358" s="229"/>
      <c r="C358" s="229" t="s">
        <v>2</v>
      </c>
      <c r="D358" s="230" t="s">
        <v>252</v>
      </c>
      <c r="E358" s="230"/>
      <c r="F358" s="230"/>
      <c r="G358" s="230"/>
      <c r="H358" s="230"/>
      <c r="I358" s="230"/>
      <c r="J358" s="10"/>
      <c r="K358" s="11"/>
      <c r="L358" s="11"/>
      <c r="M358" s="228"/>
      <c r="N358" s="227"/>
      <c r="O358" s="6"/>
      <c r="P358" s="6"/>
      <c r="Q358" s="6"/>
      <c r="R358" s="1"/>
    </row>
    <row r="359" spans="1:18" x14ac:dyDescent="0.25">
      <c r="B359" s="145"/>
      <c r="C359" s="145" t="s">
        <v>4</v>
      </c>
      <c r="D359" s="231" t="s">
        <v>5</v>
      </c>
      <c r="E359" s="231"/>
      <c r="F359" s="297"/>
      <c r="G359" s="87"/>
      <c r="H359" s="88"/>
      <c r="I359" s="89"/>
      <c r="J359" s="6"/>
      <c r="K359" s="11"/>
      <c r="L359" s="11"/>
      <c r="M359" s="228"/>
      <c r="N359" s="227"/>
      <c r="O359" s="6"/>
      <c r="P359" s="6"/>
      <c r="Q359" s="6"/>
      <c r="R359" s="1"/>
    </row>
    <row r="360" spans="1:18" ht="15.75" thickBot="1" x14ac:dyDescent="0.3">
      <c r="A360" s="25"/>
      <c r="B360" s="25"/>
      <c r="C360" s="25"/>
      <c r="D360" s="25"/>
      <c r="E360" s="25"/>
      <c r="F360" s="21"/>
      <c r="G360" s="94"/>
      <c r="H360" s="95"/>
      <c r="I360" s="27"/>
      <c r="J360" s="26"/>
      <c r="K360" s="27"/>
      <c r="L360" s="27"/>
      <c r="M360" s="298"/>
      <c r="N360" s="291"/>
      <c r="O360" s="26"/>
      <c r="P360" s="26"/>
      <c r="Q360" s="26"/>
      <c r="R360" s="1"/>
    </row>
    <row r="361" spans="1:18" x14ac:dyDescent="0.25">
      <c r="A361" s="240" t="s">
        <v>217</v>
      </c>
      <c r="B361" s="241" t="s">
        <v>7</v>
      </c>
      <c r="C361" s="242"/>
      <c r="D361" s="243" t="s">
        <v>218</v>
      </c>
      <c r="E361" s="243" t="s">
        <v>219</v>
      </c>
      <c r="F361" s="243" t="s">
        <v>10</v>
      </c>
      <c r="G361" s="244" t="s">
        <v>73</v>
      </c>
      <c r="H361" s="241" t="s">
        <v>12</v>
      </c>
      <c r="I361" s="245"/>
      <c r="J361" s="245"/>
      <c r="K361" s="245"/>
      <c r="L361" s="242"/>
      <c r="M361" s="246" t="s">
        <v>13</v>
      </c>
      <c r="N361" s="247"/>
      <c r="O361" s="246" t="s">
        <v>14</v>
      </c>
      <c r="P361" s="247"/>
      <c r="Q361" s="246" t="s">
        <v>15</v>
      </c>
      <c r="R361" s="248"/>
    </row>
    <row r="362" spans="1:18" x14ac:dyDescent="0.25">
      <c r="A362" s="249"/>
      <c r="B362" s="39" t="s">
        <v>16</v>
      </c>
      <c r="C362" s="39" t="s">
        <v>17</v>
      </c>
      <c r="D362" s="250"/>
      <c r="E362" s="250"/>
      <c r="F362" s="250"/>
      <c r="G362" s="251"/>
      <c r="H362" s="252" t="s">
        <v>18</v>
      </c>
      <c r="I362" s="253"/>
      <c r="J362" s="252" t="s">
        <v>19</v>
      </c>
      <c r="K362" s="254"/>
      <c r="L362" s="253"/>
      <c r="M362" s="255" t="s">
        <v>20</v>
      </c>
      <c r="N362" s="256"/>
      <c r="O362" s="255" t="s">
        <v>20</v>
      </c>
      <c r="P362" s="256"/>
      <c r="Q362" s="255"/>
      <c r="R362" s="257"/>
    </row>
    <row r="363" spans="1:18" ht="23.25" thickBot="1" x14ac:dyDescent="0.3">
      <c r="A363" s="306"/>
      <c r="B363" s="307"/>
      <c r="C363" s="307"/>
      <c r="D363" s="307"/>
      <c r="E363" s="307"/>
      <c r="F363" s="307"/>
      <c r="G363" s="308"/>
      <c r="H363" s="167" t="s">
        <v>24</v>
      </c>
      <c r="I363" s="168" t="s">
        <v>22</v>
      </c>
      <c r="J363" s="168" t="s">
        <v>220</v>
      </c>
      <c r="K363" s="168" t="s">
        <v>24</v>
      </c>
      <c r="L363" s="309" t="s">
        <v>25</v>
      </c>
      <c r="M363" s="310" t="s">
        <v>26</v>
      </c>
      <c r="N363" s="168" t="s">
        <v>25</v>
      </c>
      <c r="O363" s="168" t="s">
        <v>21</v>
      </c>
      <c r="P363" s="168" t="s">
        <v>25</v>
      </c>
      <c r="Q363" s="311" t="s">
        <v>27</v>
      </c>
      <c r="R363" s="312" t="s">
        <v>28</v>
      </c>
    </row>
    <row r="364" spans="1:18" ht="90" x14ac:dyDescent="0.25">
      <c r="A364" s="313">
        <v>159951059</v>
      </c>
      <c r="B364" s="314">
        <v>407007</v>
      </c>
      <c r="C364" s="314" t="s">
        <v>270</v>
      </c>
      <c r="D364" s="314" t="s">
        <v>116</v>
      </c>
      <c r="E364" s="315" t="s">
        <v>271</v>
      </c>
      <c r="F364" s="316" t="s">
        <v>102</v>
      </c>
      <c r="G364" s="317">
        <v>35755.18</v>
      </c>
      <c r="H364" s="318"/>
      <c r="I364" s="319">
        <v>35755.18</v>
      </c>
      <c r="J364" s="320">
        <v>0</v>
      </c>
      <c r="K364" s="320">
        <v>0</v>
      </c>
      <c r="L364" s="320" t="s">
        <v>33</v>
      </c>
      <c r="M364" s="320">
        <f>H364*100/G364</f>
        <v>0</v>
      </c>
      <c r="N364" s="320">
        <f>I364*100/G364</f>
        <v>100</v>
      </c>
      <c r="O364" s="320">
        <f>H364*100/I364</f>
        <v>0</v>
      </c>
      <c r="P364" s="320">
        <f>I364*100/I364</f>
        <v>100</v>
      </c>
      <c r="Q364" s="321"/>
      <c r="R364" s="322" t="s">
        <v>34</v>
      </c>
    </row>
    <row r="365" spans="1:18" ht="101.25" x14ac:dyDescent="0.25">
      <c r="A365" s="268">
        <v>159951076</v>
      </c>
      <c r="B365" s="269">
        <v>407008</v>
      </c>
      <c r="C365" s="269" t="s">
        <v>272</v>
      </c>
      <c r="D365" s="269" t="s">
        <v>172</v>
      </c>
      <c r="E365" s="323" t="s">
        <v>273</v>
      </c>
      <c r="F365" s="270" t="s">
        <v>274</v>
      </c>
      <c r="G365" s="271">
        <v>336438.2</v>
      </c>
      <c r="H365" s="200">
        <v>117753.37</v>
      </c>
      <c r="I365" s="272">
        <f>100931.46+117753.37</f>
        <v>218684.83000000002</v>
      </c>
      <c r="J365" s="157">
        <v>0</v>
      </c>
      <c r="K365" s="157">
        <v>0</v>
      </c>
      <c r="L365" s="157" t="s">
        <v>33</v>
      </c>
      <c r="M365" s="157">
        <f>H365*100/G365</f>
        <v>35</v>
      </c>
      <c r="N365" s="157">
        <f>I365*100/G365</f>
        <v>65</v>
      </c>
      <c r="O365" s="157">
        <f>H365*100/G365</f>
        <v>35</v>
      </c>
      <c r="P365" s="157">
        <f>I365*100/G365</f>
        <v>65</v>
      </c>
      <c r="Q365" s="121"/>
      <c r="R365" s="123" t="s">
        <v>34</v>
      </c>
    </row>
    <row r="366" spans="1:18" ht="56.25" x14ac:dyDescent="0.25">
      <c r="A366" s="268">
        <v>159951056</v>
      </c>
      <c r="B366" s="269">
        <v>407009</v>
      </c>
      <c r="C366" s="269" t="s">
        <v>275</v>
      </c>
      <c r="D366" s="269" t="s">
        <v>276</v>
      </c>
      <c r="E366" s="323" t="s">
        <v>277</v>
      </c>
      <c r="F366" s="270" t="s">
        <v>278</v>
      </c>
      <c r="G366" s="271">
        <v>125678.2</v>
      </c>
      <c r="H366" s="200"/>
      <c r="I366" s="272">
        <v>37703.46</v>
      </c>
      <c r="J366" s="157">
        <v>0</v>
      </c>
      <c r="K366" s="157">
        <v>0</v>
      </c>
      <c r="L366" s="157">
        <v>0</v>
      </c>
      <c r="M366" s="157">
        <v>0</v>
      </c>
      <c r="N366" s="157">
        <v>30</v>
      </c>
      <c r="O366" s="157">
        <v>0</v>
      </c>
      <c r="P366" s="157">
        <v>0</v>
      </c>
      <c r="Q366" s="121"/>
      <c r="R366" s="123" t="s">
        <v>34</v>
      </c>
    </row>
    <row r="367" spans="1:18" ht="79.5" thickBot="1" x14ac:dyDescent="0.3">
      <c r="A367" s="273">
        <v>159951045</v>
      </c>
      <c r="B367" s="274">
        <v>407010</v>
      </c>
      <c r="C367" s="274" t="s">
        <v>279</v>
      </c>
      <c r="D367" s="274" t="s">
        <v>280</v>
      </c>
      <c r="E367" s="301" t="s">
        <v>281</v>
      </c>
      <c r="F367" s="275" t="s">
        <v>282</v>
      </c>
      <c r="G367" s="276">
        <v>295801.06</v>
      </c>
      <c r="H367" s="202"/>
      <c r="I367" s="277">
        <f>88740.32+82298.59</f>
        <v>171038.91</v>
      </c>
      <c r="J367" s="134">
        <v>0</v>
      </c>
      <c r="K367" s="134">
        <v>0</v>
      </c>
      <c r="L367" s="134" t="s">
        <v>33</v>
      </c>
      <c r="M367" s="134">
        <f>H367*100/G367</f>
        <v>0</v>
      </c>
      <c r="N367" s="134">
        <f>I367*100/G367</f>
        <v>57.822277580749713</v>
      </c>
      <c r="O367" s="134">
        <f>H367*100/G367</f>
        <v>0</v>
      </c>
      <c r="P367" s="134">
        <f>I367*100/G367</f>
        <v>57.822277580749713</v>
      </c>
      <c r="Q367" s="132"/>
      <c r="R367" s="135" t="s">
        <v>34</v>
      </c>
    </row>
    <row r="368" spans="1:18" ht="15.75" thickBot="1" x14ac:dyDescent="0.3">
      <c r="A368" s="59"/>
      <c r="B368" s="59"/>
      <c r="C368" s="59"/>
      <c r="D368" s="60"/>
      <c r="E368" s="60"/>
      <c r="F368" s="205" t="s">
        <v>138</v>
      </c>
      <c r="G368" s="61">
        <f>G335+G336+G337+G338+G339+G364+G365+G366+G367</f>
        <v>2489741.66</v>
      </c>
      <c r="H368" s="192">
        <f>SUM(H335:H367)</f>
        <v>286321.28000000003</v>
      </c>
      <c r="I368" s="324">
        <f>SUM(I335:I367)</f>
        <v>2143244.09</v>
      </c>
      <c r="J368" s="221">
        <v>0</v>
      </c>
      <c r="K368" s="222">
        <f>SUM(K335:K335)</f>
        <v>0</v>
      </c>
      <c r="L368" s="223">
        <f>SUM(L335:L335)</f>
        <v>0</v>
      </c>
      <c r="M368" s="278"/>
      <c r="N368" s="60"/>
      <c r="O368" s="60"/>
      <c r="P368" s="60"/>
      <c r="Q368" s="60"/>
      <c r="R368" s="60"/>
    </row>
    <row r="369" spans="1:18" x14ac:dyDescent="0.25">
      <c r="A369" s="59"/>
      <c r="B369" s="59"/>
      <c r="C369" s="59"/>
      <c r="D369" s="60"/>
      <c r="E369" s="60"/>
      <c r="F369" s="205"/>
      <c r="G369" s="70"/>
      <c r="H369" s="70"/>
      <c r="I369" s="325"/>
      <c r="J369" s="224"/>
      <c r="K369" s="225"/>
      <c r="L369" s="225"/>
      <c r="M369" s="278"/>
      <c r="N369" s="60"/>
      <c r="O369" s="60"/>
      <c r="P369" s="60"/>
      <c r="Q369" s="60"/>
      <c r="R369" s="60"/>
    </row>
    <row r="370" spans="1:18" x14ac:dyDescent="0.25">
      <c r="A370" s="59"/>
      <c r="B370" s="59"/>
      <c r="C370" s="59"/>
      <c r="D370" s="60"/>
      <c r="E370" s="60"/>
      <c r="F370" s="205"/>
      <c r="G370" s="70"/>
      <c r="H370" s="70"/>
      <c r="I370" s="325"/>
      <c r="J370" s="224"/>
      <c r="K370" s="225"/>
      <c r="L370" s="225"/>
      <c r="M370" s="278"/>
      <c r="N370" s="60"/>
      <c r="O370" s="60"/>
      <c r="P370" s="60"/>
      <c r="Q370" s="60"/>
      <c r="R370" s="60"/>
    </row>
    <row r="371" spans="1:18" x14ac:dyDescent="0.25">
      <c r="A371" s="68"/>
      <c r="B371" s="68"/>
      <c r="C371" s="68"/>
      <c r="D371" s="69"/>
      <c r="E371" s="279"/>
      <c r="F371" s="69"/>
      <c r="G371" s="292"/>
      <c r="H371" s="293"/>
      <c r="I371" s="294"/>
      <c r="J371" s="205"/>
      <c r="K371" s="295"/>
      <c r="L371" s="296"/>
      <c r="M371" s="278"/>
      <c r="N371" s="291"/>
      <c r="O371" s="60"/>
      <c r="P371" s="60"/>
      <c r="Q371" s="60"/>
      <c r="R371" s="60"/>
    </row>
    <row r="372" spans="1:18" x14ac:dyDescent="0.25">
      <c r="A372" s="1"/>
      <c r="B372" s="1"/>
      <c r="C372" s="1"/>
      <c r="D372" s="1"/>
      <c r="E372" s="2"/>
      <c r="F372" s="1"/>
      <c r="G372" s="80"/>
      <c r="H372" s="80"/>
      <c r="I372" s="1"/>
      <c r="J372" s="6"/>
      <c r="K372" s="1"/>
      <c r="L372" s="1"/>
      <c r="M372" s="226"/>
      <c r="N372" s="227"/>
      <c r="O372" s="6"/>
      <c r="P372" s="6"/>
      <c r="Q372" s="6"/>
      <c r="R372" s="280"/>
    </row>
    <row r="373" spans="1:18" x14ac:dyDescent="0.25">
      <c r="A373" s="1"/>
      <c r="B373" s="1"/>
      <c r="C373" s="1"/>
      <c r="D373" s="1"/>
      <c r="E373" s="2"/>
      <c r="F373" s="1"/>
      <c r="G373" s="80"/>
      <c r="H373" s="80"/>
      <c r="I373" s="1"/>
      <c r="J373" s="6"/>
      <c r="K373" s="1"/>
      <c r="L373" s="1"/>
      <c r="M373" s="226"/>
      <c r="N373" s="227"/>
      <c r="O373" s="6"/>
      <c r="P373" s="6"/>
      <c r="Q373" s="6"/>
      <c r="R373" s="1"/>
    </row>
    <row r="374" spans="1:18" x14ac:dyDescent="0.25">
      <c r="A374" s="1"/>
      <c r="B374" s="1"/>
      <c r="C374" s="1"/>
      <c r="D374" s="1"/>
      <c r="E374" s="2"/>
      <c r="F374" s="1"/>
      <c r="G374" s="80"/>
      <c r="H374" s="80"/>
      <c r="I374" s="1"/>
      <c r="J374" s="6"/>
      <c r="K374" s="1"/>
      <c r="L374" s="1"/>
      <c r="M374" s="226"/>
      <c r="N374" s="227"/>
      <c r="O374" s="6"/>
      <c r="P374" s="6"/>
      <c r="Q374" s="6"/>
      <c r="R374" s="1"/>
    </row>
    <row r="375" spans="1:18" x14ac:dyDescent="0.25">
      <c r="A375" s="1"/>
      <c r="B375" s="1"/>
      <c r="C375" s="1"/>
      <c r="D375" s="1"/>
      <c r="E375" s="2"/>
      <c r="F375" s="1"/>
      <c r="G375" s="80"/>
      <c r="H375" s="80"/>
      <c r="I375" s="1"/>
      <c r="J375" s="6"/>
      <c r="K375" s="1"/>
      <c r="L375" s="1"/>
      <c r="M375" s="226"/>
      <c r="N375" s="227"/>
      <c r="O375" s="6"/>
      <c r="P375" s="6"/>
      <c r="Q375" s="6"/>
      <c r="R375" s="1"/>
    </row>
    <row r="376" spans="1:18" x14ac:dyDescent="0.25">
      <c r="A376" s="1"/>
      <c r="B376" s="1"/>
      <c r="C376" s="1"/>
      <c r="D376" s="1"/>
      <c r="E376" s="2"/>
      <c r="F376" s="1"/>
      <c r="G376" s="80"/>
      <c r="H376" s="80"/>
      <c r="I376" s="1"/>
      <c r="J376" s="6"/>
      <c r="K376" s="1"/>
      <c r="L376" s="1"/>
      <c r="M376" s="226"/>
      <c r="N376" s="227"/>
      <c r="O376" s="6"/>
      <c r="P376" s="6"/>
      <c r="Q376" s="6"/>
      <c r="R376" s="1"/>
    </row>
    <row r="377" spans="1:18" x14ac:dyDescent="0.25">
      <c r="A377" s="1"/>
      <c r="B377" s="1"/>
      <c r="C377" s="1"/>
      <c r="D377" s="1"/>
      <c r="E377" s="2"/>
      <c r="F377" s="1"/>
      <c r="G377" s="80"/>
      <c r="H377" s="80"/>
      <c r="I377" s="1"/>
      <c r="J377" s="6"/>
      <c r="K377" s="1"/>
      <c r="L377" s="1"/>
      <c r="M377" s="226"/>
      <c r="N377" s="227"/>
      <c r="O377" s="6"/>
      <c r="P377" s="6"/>
      <c r="Q377" s="6"/>
      <c r="R377" s="1"/>
    </row>
    <row r="378" spans="1:18" x14ac:dyDescent="0.25">
      <c r="A378" s="1"/>
      <c r="B378" s="1"/>
      <c r="C378" s="1"/>
      <c r="D378" s="1"/>
      <c r="E378" s="2"/>
      <c r="F378" s="1"/>
      <c r="G378" s="80"/>
      <c r="H378" s="80"/>
      <c r="I378" s="1"/>
      <c r="J378" s="6"/>
      <c r="K378" s="1"/>
      <c r="L378" s="1"/>
      <c r="M378" s="226"/>
      <c r="N378" s="227"/>
      <c r="O378" s="6"/>
      <c r="P378" s="6"/>
      <c r="Q378" s="6"/>
      <c r="R378" s="1"/>
    </row>
    <row r="379" spans="1:18" x14ac:dyDescent="0.25">
      <c r="A379" s="1"/>
      <c r="B379" s="1"/>
      <c r="C379" s="1"/>
      <c r="D379" s="1"/>
      <c r="E379" s="2"/>
      <c r="F379" s="1"/>
      <c r="G379" s="80"/>
      <c r="H379" s="80"/>
      <c r="I379" s="1"/>
      <c r="J379" s="6"/>
      <c r="K379" s="1"/>
      <c r="L379" s="1"/>
      <c r="M379" s="226"/>
      <c r="N379" s="227"/>
      <c r="O379" s="6"/>
      <c r="P379" s="6"/>
      <c r="Q379" s="6"/>
      <c r="R379" s="1"/>
    </row>
    <row r="380" spans="1:18" x14ac:dyDescent="0.25">
      <c r="A380" s="1"/>
      <c r="B380" s="1"/>
      <c r="C380" s="1"/>
      <c r="D380" s="1"/>
      <c r="E380" s="2"/>
      <c r="F380" s="1"/>
      <c r="G380" s="80"/>
      <c r="H380" s="80"/>
      <c r="I380" s="1"/>
      <c r="J380" s="6"/>
      <c r="K380" s="1"/>
      <c r="L380" s="1"/>
      <c r="M380" s="226"/>
      <c r="N380" s="227"/>
      <c r="O380" s="6"/>
      <c r="P380" s="6"/>
      <c r="Q380" s="6"/>
      <c r="R380" s="1"/>
    </row>
    <row r="381" spans="1:18" x14ac:dyDescent="0.25">
      <c r="A381" s="1"/>
      <c r="B381" s="1"/>
      <c r="C381" s="1"/>
      <c r="D381" s="1"/>
      <c r="E381" s="2"/>
      <c r="F381" s="1"/>
      <c r="G381" s="80"/>
      <c r="H381" s="80"/>
      <c r="I381" s="1"/>
      <c r="J381" s="6"/>
      <c r="K381" s="1"/>
      <c r="L381" s="1"/>
      <c r="M381" s="226"/>
      <c r="N381" s="227"/>
      <c r="O381" s="6"/>
      <c r="P381" s="6"/>
      <c r="Q381" s="6"/>
      <c r="R381" s="1"/>
    </row>
    <row r="382" spans="1:18" x14ac:dyDescent="0.25">
      <c r="A382" s="1"/>
      <c r="B382" s="1" t="s">
        <v>139</v>
      </c>
      <c r="C382" s="2"/>
      <c r="D382" s="1"/>
      <c r="E382" s="2"/>
      <c r="F382" s="1"/>
      <c r="G382" s="80"/>
      <c r="H382" s="80"/>
      <c r="I382" s="1"/>
      <c r="J382" s="6"/>
      <c r="K382" s="1"/>
      <c r="L382" s="1"/>
      <c r="M382" s="226"/>
      <c r="N382" s="227"/>
      <c r="O382" s="6"/>
      <c r="P382" s="6"/>
      <c r="Q382" s="6"/>
      <c r="R382" s="1"/>
    </row>
    <row r="383" spans="1:18" x14ac:dyDescent="0.25">
      <c r="A383" s="1"/>
      <c r="B383" s="1"/>
      <c r="C383" s="2"/>
      <c r="D383" s="1"/>
      <c r="E383" s="2"/>
      <c r="F383" s="1"/>
      <c r="G383" s="80"/>
      <c r="H383" s="80"/>
      <c r="I383" s="1"/>
      <c r="J383" s="6"/>
      <c r="K383" s="1"/>
      <c r="L383" s="1"/>
      <c r="M383" s="226"/>
      <c r="N383" s="227"/>
      <c r="O383" s="6"/>
      <c r="P383" s="6"/>
      <c r="Q383" s="6"/>
      <c r="R383" s="1"/>
    </row>
    <row r="384" spans="1:18" x14ac:dyDescent="0.25">
      <c r="A384" s="1"/>
      <c r="B384" s="1"/>
      <c r="C384" s="2"/>
      <c r="D384" s="1"/>
      <c r="E384" s="2"/>
      <c r="F384" s="1"/>
      <c r="G384" s="80"/>
      <c r="H384" s="80"/>
      <c r="I384" s="1"/>
      <c r="J384" s="6"/>
      <c r="K384" s="1"/>
      <c r="L384" s="1"/>
      <c r="M384" s="226"/>
      <c r="N384" s="227"/>
      <c r="O384" s="6"/>
      <c r="P384" s="6"/>
      <c r="Q384" s="6"/>
      <c r="R384" s="1"/>
    </row>
    <row r="385" spans="1:18" x14ac:dyDescent="0.25">
      <c r="A385" s="1"/>
      <c r="B385" s="1"/>
      <c r="C385" s="2"/>
      <c r="D385" s="1"/>
      <c r="E385" s="2"/>
      <c r="F385" s="1"/>
      <c r="G385" s="80"/>
      <c r="H385" s="80"/>
      <c r="I385" s="1"/>
      <c r="J385" s="6"/>
      <c r="K385" s="1"/>
      <c r="L385" s="1"/>
      <c r="M385" s="226"/>
      <c r="N385" s="227"/>
      <c r="O385" s="6"/>
      <c r="P385" s="6"/>
      <c r="Q385" s="6"/>
      <c r="R385" s="1"/>
    </row>
    <row r="386" spans="1:18" x14ac:dyDescent="0.25">
      <c r="A386" s="81" t="s">
        <v>0</v>
      </c>
      <c r="B386" s="81"/>
      <c r="C386" s="81"/>
      <c r="D386" s="9" t="s">
        <v>71</v>
      </c>
      <c r="E386" s="9"/>
      <c r="F386" s="9"/>
      <c r="G386" s="9"/>
      <c r="H386" s="9"/>
      <c r="I386" s="9"/>
      <c r="J386" s="10"/>
      <c r="K386" s="11"/>
      <c r="L386" s="11"/>
      <c r="M386" s="228"/>
      <c r="N386" s="227"/>
      <c r="O386" s="6"/>
      <c r="P386" s="6"/>
      <c r="Q386" s="6"/>
      <c r="R386" s="1"/>
    </row>
    <row r="387" spans="1:18" x14ac:dyDescent="0.25">
      <c r="B387" s="229"/>
      <c r="C387" s="229" t="s">
        <v>2</v>
      </c>
      <c r="D387" s="230" t="s">
        <v>283</v>
      </c>
      <c r="E387" s="230"/>
      <c r="F387" s="230"/>
      <c r="G387" s="230"/>
      <c r="H387" s="230"/>
      <c r="I387" s="230"/>
      <c r="J387" s="10"/>
      <c r="K387" s="11"/>
      <c r="L387" s="11"/>
      <c r="M387" s="228"/>
      <c r="N387" s="227"/>
      <c r="O387" s="6"/>
      <c r="P387" s="6"/>
      <c r="Q387" s="6"/>
      <c r="R387" s="1"/>
    </row>
    <row r="388" spans="1:18" x14ac:dyDescent="0.25">
      <c r="B388" s="145"/>
      <c r="C388" s="145" t="s">
        <v>4</v>
      </c>
      <c r="D388" s="231" t="s">
        <v>5</v>
      </c>
      <c r="E388" s="231"/>
      <c r="F388" s="16"/>
      <c r="G388" s="87"/>
      <c r="H388" s="88"/>
      <c r="I388" s="89"/>
      <c r="J388" s="6"/>
      <c r="K388" s="11"/>
      <c r="L388" s="11"/>
      <c r="M388" s="228"/>
      <c r="N388" s="227"/>
      <c r="O388" s="6"/>
      <c r="P388" s="6"/>
      <c r="Q388" s="6"/>
      <c r="R388" s="1"/>
    </row>
    <row r="389" spans="1:18" ht="15.75" thickBot="1" x14ac:dyDescent="0.3">
      <c r="A389" s="90"/>
      <c r="B389" s="90"/>
      <c r="C389" s="90"/>
      <c r="D389" s="91"/>
      <c r="E389" s="91"/>
      <c r="F389" s="21"/>
      <c r="G389" s="94"/>
      <c r="H389" s="95"/>
      <c r="I389" s="27"/>
      <c r="J389" s="6"/>
      <c r="K389" s="11"/>
      <c r="L389" s="11"/>
      <c r="M389" s="228"/>
      <c r="N389" s="227"/>
      <c r="O389" s="6"/>
      <c r="P389" s="6"/>
      <c r="Q389" s="6"/>
      <c r="R389" s="1"/>
    </row>
    <row r="390" spans="1:18" x14ac:dyDescent="0.25">
      <c r="A390" s="240" t="s">
        <v>217</v>
      </c>
      <c r="B390" s="241" t="s">
        <v>7</v>
      </c>
      <c r="C390" s="242"/>
      <c r="D390" s="243" t="s">
        <v>218</v>
      </c>
      <c r="E390" s="243" t="s">
        <v>219</v>
      </c>
      <c r="F390" s="243" t="s">
        <v>10</v>
      </c>
      <c r="G390" s="244" t="s">
        <v>73</v>
      </c>
      <c r="H390" s="241" t="s">
        <v>12</v>
      </c>
      <c r="I390" s="245"/>
      <c r="J390" s="245"/>
      <c r="K390" s="245"/>
      <c r="L390" s="242"/>
      <c r="M390" s="246" t="s">
        <v>13</v>
      </c>
      <c r="N390" s="247"/>
      <c r="O390" s="246" t="s">
        <v>14</v>
      </c>
      <c r="P390" s="247"/>
      <c r="Q390" s="246" t="s">
        <v>15</v>
      </c>
      <c r="R390" s="248"/>
    </row>
    <row r="391" spans="1:18" x14ac:dyDescent="0.25">
      <c r="A391" s="249"/>
      <c r="B391" s="39" t="s">
        <v>16</v>
      </c>
      <c r="C391" s="39" t="s">
        <v>17</v>
      </c>
      <c r="D391" s="250"/>
      <c r="E391" s="250"/>
      <c r="F391" s="250"/>
      <c r="G391" s="251"/>
      <c r="H391" s="252" t="s">
        <v>18</v>
      </c>
      <c r="I391" s="253"/>
      <c r="J391" s="252" t="s">
        <v>19</v>
      </c>
      <c r="K391" s="254"/>
      <c r="L391" s="253"/>
      <c r="M391" s="255" t="s">
        <v>20</v>
      </c>
      <c r="N391" s="256"/>
      <c r="O391" s="255" t="s">
        <v>20</v>
      </c>
      <c r="P391" s="256"/>
      <c r="Q391" s="255"/>
      <c r="R391" s="257"/>
    </row>
    <row r="392" spans="1:18" ht="23.25" thickBot="1" x14ac:dyDescent="0.3">
      <c r="A392" s="249"/>
      <c r="B392" s="250"/>
      <c r="C392" s="250"/>
      <c r="D392" s="250"/>
      <c r="E392" s="250"/>
      <c r="F392" s="250"/>
      <c r="G392" s="251"/>
      <c r="H392" s="102" t="s">
        <v>24</v>
      </c>
      <c r="I392" s="43" t="s">
        <v>22</v>
      </c>
      <c r="J392" s="43" t="s">
        <v>220</v>
      </c>
      <c r="K392" s="43" t="s">
        <v>24</v>
      </c>
      <c r="L392" s="258" t="s">
        <v>25</v>
      </c>
      <c r="M392" s="259" t="s">
        <v>26</v>
      </c>
      <c r="N392" s="43" t="s">
        <v>25</v>
      </c>
      <c r="O392" s="43" t="s">
        <v>21</v>
      </c>
      <c r="P392" s="43" t="s">
        <v>25</v>
      </c>
      <c r="Q392" s="260" t="s">
        <v>27</v>
      </c>
      <c r="R392" s="261" t="s">
        <v>28</v>
      </c>
    </row>
    <row r="393" spans="1:18" ht="56.25" x14ac:dyDescent="0.25">
      <c r="A393" s="262">
        <v>159951012</v>
      </c>
      <c r="B393" s="263">
        <v>408001</v>
      </c>
      <c r="C393" s="263" t="s">
        <v>284</v>
      </c>
      <c r="D393" s="263" t="s">
        <v>172</v>
      </c>
      <c r="E393" s="105" t="s">
        <v>285</v>
      </c>
      <c r="F393" s="108" t="s">
        <v>286</v>
      </c>
      <c r="G393" s="265">
        <v>39703.440000000002</v>
      </c>
      <c r="H393" s="198"/>
      <c r="I393" s="266">
        <v>39703.440000000002</v>
      </c>
      <c r="J393" s="110">
        <v>0</v>
      </c>
      <c r="K393" s="110">
        <v>0</v>
      </c>
      <c r="L393" s="111" t="s">
        <v>33</v>
      </c>
      <c r="M393" s="112">
        <f>H393*100/G393</f>
        <v>0</v>
      </c>
      <c r="N393" s="112">
        <f>I393*100/G393</f>
        <v>100</v>
      </c>
      <c r="O393" s="112">
        <v>0</v>
      </c>
      <c r="P393" s="112">
        <f>I393*100/G393</f>
        <v>100</v>
      </c>
      <c r="Q393" s="110"/>
      <c r="R393" s="113" t="s">
        <v>34</v>
      </c>
    </row>
    <row r="394" spans="1:18" ht="78.75" x14ac:dyDescent="0.25">
      <c r="A394" s="268">
        <v>159951009</v>
      </c>
      <c r="B394" s="269">
        <v>408003</v>
      </c>
      <c r="C394" s="269" t="s">
        <v>287</v>
      </c>
      <c r="D394" s="269" t="s">
        <v>172</v>
      </c>
      <c r="E394" s="116" t="s">
        <v>61</v>
      </c>
      <c r="F394" s="326" t="s">
        <v>288</v>
      </c>
      <c r="G394" s="271">
        <v>104423.26</v>
      </c>
      <c r="H394" s="200"/>
      <c r="I394" s="272">
        <v>104423.26</v>
      </c>
      <c r="J394" s="121">
        <v>0</v>
      </c>
      <c r="K394" s="121">
        <v>0</v>
      </c>
      <c r="L394" s="122" t="s">
        <v>33</v>
      </c>
      <c r="M394" s="157">
        <f>H394*100/G394</f>
        <v>0</v>
      </c>
      <c r="N394" s="157">
        <f>I394*100/G394</f>
        <v>100</v>
      </c>
      <c r="O394" s="157">
        <v>0</v>
      </c>
      <c r="P394" s="157">
        <f>I394*100/G394</f>
        <v>100</v>
      </c>
      <c r="Q394" s="121"/>
      <c r="R394" s="123" t="s">
        <v>34</v>
      </c>
    </row>
    <row r="395" spans="1:18" ht="78.75" x14ac:dyDescent="0.25">
      <c r="A395" s="268">
        <v>159951010</v>
      </c>
      <c r="B395" s="269">
        <v>408004</v>
      </c>
      <c r="C395" s="269" t="s">
        <v>289</v>
      </c>
      <c r="D395" s="269" t="s">
        <v>172</v>
      </c>
      <c r="E395" s="116" t="s">
        <v>290</v>
      </c>
      <c r="F395" s="326" t="s">
        <v>291</v>
      </c>
      <c r="G395" s="271">
        <v>14890.27</v>
      </c>
      <c r="H395" s="200"/>
      <c r="I395" s="272">
        <v>14890.27</v>
      </c>
      <c r="J395" s="121">
        <v>0</v>
      </c>
      <c r="K395" s="121">
        <v>0</v>
      </c>
      <c r="L395" s="122" t="s">
        <v>33</v>
      </c>
      <c r="M395" s="157">
        <f>H395*100/G395</f>
        <v>0</v>
      </c>
      <c r="N395" s="157">
        <f>I395*100/G395</f>
        <v>100</v>
      </c>
      <c r="O395" s="157">
        <v>0</v>
      </c>
      <c r="P395" s="157">
        <f>I395*100/G395</f>
        <v>100</v>
      </c>
      <c r="Q395" s="121"/>
      <c r="R395" s="123" t="s">
        <v>34</v>
      </c>
    </row>
    <row r="396" spans="1:18" ht="45" x14ac:dyDescent="0.25">
      <c r="A396" s="268">
        <v>159951024</v>
      </c>
      <c r="B396" s="269">
        <v>408007</v>
      </c>
      <c r="C396" s="269" t="s">
        <v>292</v>
      </c>
      <c r="D396" s="269" t="s">
        <v>293</v>
      </c>
      <c r="E396" s="116" t="s">
        <v>38</v>
      </c>
      <c r="F396" s="326" t="s">
        <v>294</v>
      </c>
      <c r="G396" s="271">
        <v>152200</v>
      </c>
      <c r="H396" s="200"/>
      <c r="I396" s="272">
        <v>152200</v>
      </c>
      <c r="J396" s="121">
        <v>0</v>
      </c>
      <c r="K396" s="121">
        <v>0</v>
      </c>
      <c r="L396" s="122" t="s">
        <v>33</v>
      </c>
      <c r="M396" s="157">
        <f>(H396*100)/G396</f>
        <v>0</v>
      </c>
      <c r="N396" s="157">
        <f>(I396*100)/G396</f>
        <v>100</v>
      </c>
      <c r="O396" s="157">
        <f>H396*100/G396</f>
        <v>0</v>
      </c>
      <c r="P396" s="157">
        <f>(I396*100)/G396</f>
        <v>100</v>
      </c>
      <c r="Q396" s="121"/>
      <c r="R396" s="123" t="s">
        <v>34</v>
      </c>
    </row>
    <row r="397" spans="1:18" ht="67.5" x14ac:dyDescent="0.25">
      <c r="A397" s="268">
        <v>159951041</v>
      </c>
      <c r="B397" s="269">
        <v>408008</v>
      </c>
      <c r="C397" s="269" t="s">
        <v>295</v>
      </c>
      <c r="D397" s="269" t="s">
        <v>293</v>
      </c>
      <c r="E397" s="116" t="s">
        <v>38</v>
      </c>
      <c r="F397" s="326" t="s">
        <v>296</v>
      </c>
      <c r="G397" s="271">
        <v>390000</v>
      </c>
      <c r="H397" s="200"/>
      <c r="I397" s="272">
        <v>390000</v>
      </c>
      <c r="J397" s="121">
        <v>0</v>
      </c>
      <c r="K397" s="121">
        <v>0</v>
      </c>
      <c r="L397" s="122" t="s">
        <v>33</v>
      </c>
      <c r="M397" s="157">
        <v>0</v>
      </c>
      <c r="N397" s="157">
        <v>100</v>
      </c>
      <c r="O397" s="157">
        <v>0</v>
      </c>
      <c r="P397" s="157">
        <v>100</v>
      </c>
      <c r="Q397" s="121"/>
      <c r="R397" s="123" t="s">
        <v>34</v>
      </c>
    </row>
    <row r="398" spans="1:18" ht="123.75" x14ac:dyDescent="0.25">
      <c r="A398" s="268">
        <v>159951046</v>
      </c>
      <c r="B398" s="269">
        <v>408009</v>
      </c>
      <c r="C398" s="269" t="s">
        <v>297</v>
      </c>
      <c r="D398" s="269" t="s">
        <v>293</v>
      </c>
      <c r="E398" s="116" t="s">
        <v>38</v>
      </c>
      <c r="F398" s="270" t="s">
        <v>298</v>
      </c>
      <c r="G398" s="271">
        <v>600000</v>
      </c>
      <c r="H398" s="200"/>
      <c r="I398" s="272">
        <v>600000</v>
      </c>
      <c r="J398" s="121">
        <v>0</v>
      </c>
      <c r="K398" s="121">
        <v>0</v>
      </c>
      <c r="L398" s="122" t="s">
        <v>33</v>
      </c>
      <c r="M398" s="157">
        <v>0</v>
      </c>
      <c r="N398" s="157">
        <v>100</v>
      </c>
      <c r="O398" s="157">
        <v>0</v>
      </c>
      <c r="P398" s="157">
        <v>100</v>
      </c>
      <c r="Q398" s="121"/>
      <c r="R398" s="123" t="s">
        <v>34</v>
      </c>
    </row>
    <row r="399" spans="1:18" ht="102" thickBot="1" x14ac:dyDescent="0.3">
      <c r="A399" s="273">
        <v>159951047</v>
      </c>
      <c r="B399" s="274">
        <v>408010</v>
      </c>
      <c r="C399" s="274" t="s">
        <v>299</v>
      </c>
      <c r="D399" s="274" t="s">
        <v>293</v>
      </c>
      <c r="E399" s="127" t="s">
        <v>38</v>
      </c>
      <c r="F399" s="327" t="s">
        <v>298</v>
      </c>
      <c r="G399" s="276">
        <v>540000</v>
      </c>
      <c r="H399" s="202"/>
      <c r="I399" s="277">
        <v>540000</v>
      </c>
      <c r="J399" s="132">
        <v>0</v>
      </c>
      <c r="K399" s="132">
        <v>0</v>
      </c>
      <c r="L399" s="133" t="s">
        <v>33</v>
      </c>
      <c r="M399" s="134">
        <v>0</v>
      </c>
      <c r="N399" s="134">
        <v>100</v>
      </c>
      <c r="O399" s="134">
        <v>0</v>
      </c>
      <c r="P399" s="328">
        <v>100</v>
      </c>
      <c r="Q399" s="132"/>
      <c r="R399" s="135" t="s">
        <v>34</v>
      </c>
    </row>
    <row r="400" spans="1:18" x14ac:dyDescent="0.25">
      <c r="A400" s="302"/>
      <c r="B400" s="302"/>
      <c r="C400" s="302"/>
      <c r="D400" s="302"/>
      <c r="E400" s="137"/>
      <c r="F400" s="329"/>
      <c r="G400" s="55"/>
      <c r="H400" s="204"/>
      <c r="I400" s="305"/>
      <c r="J400" s="142"/>
      <c r="K400" s="142"/>
      <c r="L400" s="143"/>
      <c r="M400" s="144"/>
      <c r="N400" s="144"/>
      <c r="O400" s="144"/>
      <c r="P400" s="330"/>
      <c r="Q400" s="142"/>
      <c r="R400" s="142"/>
    </row>
    <row r="401" spans="1:18" x14ac:dyDescent="0.25">
      <c r="A401" s="302"/>
      <c r="B401" s="302"/>
      <c r="C401" s="302"/>
      <c r="D401" s="302"/>
      <c r="E401" s="137"/>
      <c r="F401" s="329"/>
      <c r="G401" s="55"/>
      <c r="H401" s="204"/>
      <c r="I401" s="305"/>
      <c r="J401" s="142"/>
      <c r="K401" s="142"/>
      <c r="L401" s="143"/>
      <c r="M401" s="144"/>
      <c r="N401" s="144"/>
      <c r="O401" s="144"/>
      <c r="P401" s="330"/>
      <c r="Q401" s="142"/>
      <c r="R401" s="142"/>
    </row>
    <row r="402" spans="1:18" x14ac:dyDescent="0.25">
      <c r="A402" s="302"/>
      <c r="B402" s="302"/>
      <c r="C402" s="302"/>
      <c r="D402" s="302"/>
      <c r="E402" s="137"/>
      <c r="F402" s="329"/>
      <c r="G402" s="55"/>
      <c r="H402" s="204"/>
      <c r="I402" s="305"/>
      <c r="J402" s="142"/>
      <c r="K402" s="142"/>
      <c r="L402" s="143"/>
      <c r="M402" s="144"/>
      <c r="N402" s="144"/>
      <c r="O402" s="144"/>
      <c r="P402" s="330"/>
      <c r="Q402" s="142"/>
      <c r="R402" s="142"/>
    </row>
    <row r="403" spans="1:18" x14ac:dyDescent="0.25">
      <c r="A403" s="302"/>
      <c r="B403" s="302"/>
      <c r="C403" s="302"/>
      <c r="D403" s="302"/>
      <c r="E403" s="137"/>
      <c r="F403" s="329"/>
      <c r="G403" s="55"/>
      <c r="H403" s="204"/>
      <c r="I403" s="305"/>
      <c r="J403" s="142"/>
      <c r="K403" s="142"/>
      <c r="L403" s="143"/>
      <c r="M403" s="144"/>
      <c r="N403" s="144"/>
      <c r="O403" s="144"/>
      <c r="P403" s="330"/>
      <c r="Q403" s="142"/>
      <c r="R403" s="142"/>
    </row>
    <row r="404" spans="1:18" x14ac:dyDescent="0.25">
      <c r="A404" s="302"/>
      <c r="B404" s="302"/>
      <c r="C404" s="302"/>
      <c r="D404" s="302"/>
      <c r="E404" s="137"/>
      <c r="F404" s="329"/>
      <c r="G404" s="55"/>
      <c r="H404" s="204"/>
      <c r="I404" s="305"/>
      <c r="J404" s="142"/>
      <c r="K404" s="142"/>
      <c r="L404" s="143"/>
      <c r="M404" s="144"/>
      <c r="N404" s="144"/>
      <c r="O404" s="144"/>
      <c r="P404" s="330"/>
      <c r="Q404" s="142"/>
      <c r="R404" s="142"/>
    </row>
    <row r="405" spans="1:18" x14ac:dyDescent="0.25">
      <c r="A405" s="302"/>
      <c r="B405" s="302"/>
      <c r="C405" s="302"/>
      <c r="D405" s="302"/>
      <c r="E405" s="137"/>
      <c r="F405" s="329"/>
      <c r="G405" s="55"/>
      <c r="H405" s="204"/>
      <c r="I405" s="305"/>
      <c r="J405" s="142"/>
      <c r="K405" s="142"/>
      <c r="L405" s="143"/>
      <c r="M405" s="144"/>
      <c r="N405" s="144"/>
      <c r="O405" s="144"/>
      <c r="P405" s="330"/>
      <c r="Q405" s="142"/>
      <c r="R405" s="142"/>
    </row>
    <row r="406" spans="1:18" x14ac:dyDescent="0.25">
      <c r="A406" s="302"/>
      <c r="B406" s="302"/>
      <c r="C406" s="302"/>
      <c r="D406" s="302"/>
      <c r="E406" s="137"/>
      <c r="F406" s="329"/>
      <c r="G406" s="55"/>
      <c r="H406" s="204"/>
      <c r="I406" s="305"/>
      <c r="J406" s="142"/>
      <c r="K406" s="142"/>
      <c r="L406" s="143"/>
      <c r="M406" s="144"/>
      <c r="N406" s="144"/>
      <c r="O406" s="144"/>
      <c r="P406" s="330"/>
      <c r="Q406" s="142"/>
      <c r="R406" s="142"/>
    </row>
    <row r="407" spans="1:18" x14ac:dyDescent="0.25">
      <c r="A407" s="1"/>
      <c r="B407" s="1" t="s">
        <v>139</v>
      </c>
      <c r="C407" s="2"/>
      <c r="D407" s="1"/>
      <c r="E407" s="2"/>
      <c r="F407" s="1"/>
      <c r="G407" s="80"/>
      <c r="H407" s="80"/>
      <c r="I407" s="1"/>
      <c r="J407" s="6"/>
      <c r="K407" s="1"/>
      <c r="L407" s="1"/>
      <c r="M407" s="226"/>
      <c r="N407" s="227"/>
      <c r="O407" s="6"/>
      <c r="P407" s="6"/>
      <c r="Q407" s="6"/>
      <c r="R407" s="1"/>
    </row>
    <row r="408" spans="1:18" x14ac:dyDescent="0.25">
      <c r="A408" s="1"/>
      <c r="B408" s="1"/>
      <c r="C408" s="2"/>
      <c r="D408" s="1"/>
      <c r="E408" s="2"/>
      <c r="F408" s="1"/>
      <c r="G408" s="80"/>
      <c r="H408" s="80"/>
      <c r="I408" s="1"/>
      <c r="J408" s="6"/>
      <c r="K408" s="1"/>
      <c r="L408" s="1"/>
      <c r="M408" s="226"/>
      <c r="N408" s="227"/>
      <c r="O408" s="6"/>
      <c r="P408" s="6"/>
      <c r="Q408" s="6"/>
      <c r="R408" s="1"/>
    </row>
    <row r="409" spans="1:18" x14ac:dyDescent="0.25">
      <c r="A409" s="1"/>
      <c r="B409" s="1"/>
      <c r="C409" s="2"/>
      <c r="D409" s="1"/>
      <c r="E409" s="2"/>
      <c r="F409" s="1"/>
      <c r="G409" s="80"/>
      <c r="H409" s="80"/>
      <c r="I409" s="1"/>
      <c r="J409" s="6"/>
      <c r="K409" s="1"/>
      <c r="L409" s="1"/>
      <c r="M409" s="226"/>
      <c r="N409" s="227"/>
      <c r="O409" s="6"/>
      <c r="P409" s="6"/>
      <c r="Q409" s="6"/>
      <c r="R409" s="1"/>
    </row>
    <row r="410" spans="1:18" x14ac:dyDescent="0.25">
      <c r="A410" s="1"/>
      <c r="B410" s="1"/>
      <c r="C410" s="2"/>
      <c r="D410" s="1"/>
      <c r="E410" s="2"/>
      <c r="F410" s="1"/>
      <c r="G410" s="80"/>
      <c r="H410" s="80"/>
      <c r="I410" s="1"/>
      <c r="J410" s="6"/>
      <c r="K410" s="1"/>
      <c r="L410" s="1"/>
      <c r="M410" s="226"/>
      <c r="N410" s="227"/>
      <c r="O410" s="6"/>
      <c r="P410" s="6"/>
      <c r="Q410" s="6"/>
      <c r="R410" s="1"/>
    </row>
    <row r="411" spans="1:18" x14ac:dyDescent="0.25">
      <c r="A411" s="81" t="s">
        <v>0</v>
      </c>
      <c r="B411" s="81"/>
      <c r="C411" s="81"/>
      <c r="D411" s="9" t="s">
        <v>71</v>
      </c>
      <c r="E411" s="9"/>
      <c r="F411" s="9"/>
      <c r="G411" s="9"/>
      <c r="H411" s="9"/>
      <c r="I411" s="9"/>
      <c r="J411" s="10"/>
      <c r="K411" s="11"/>
      <c r="L411" s="11"/>
      <c r="M411" s="228"/>
      <c r="N411" s="227"/>
      <c r="O411" s="6"/>
      <c r="P411" s="6"/>
      <c r="Q411" s="6"/>
      <c r="R411" s="1"/>
    </row>
    <row r="412" spans="1:18" x14ac:dyDescent="0.25">
      <c r="B412" s="229"/>
      <c r="C412" s="229" t="s">
        <v>2</v>
      </c>
      <c r="D412" s="230" t="s">
        <v>283</v>
      </c>
      <c r="E412" s="230"/>
      <c r="F412" s="230"/>
      <c r="G412" s="230"/>
      <c r="H412" s="230"/>
      <c r="I412" s="230"/>
      <c r="J412" s="10"/>
      <c r="K412" s="11"/>
      <c r="L412" s="11"/>
      <c r="M412" s="228"/>
      <c r="N412" s="227"/>
      <c r="O412" s="6"/>
      <c r="P412" s="6"/>
      <c r="Q412" s="6"/>
      <c r="R412" s="1"/>
    </row>
    <row r="413" spans="1:18" ht="15.75" thickBot="1" x14ac:dyDescent="0.3">
      <c r="B413" s="145"/>
      <c r="C413" s="145" t="s">
        <v>4</v>
      </c>
      <c r="D413" s="231" t="s">
        <v>5</v>
      </c>
      <c r="E413" s="231"/>
      <c r="F413" s="16"/>
      <c r="G413" s="87"/>
      <c r="H413" s="88"/>
      <c r="I413" s="89"/>
      <c r="J413" s="6"/>
      <c r="K413" s="11"/>
      <c r="L413" s="11"/>
      <c r="M413" s="228"/>
      <c r="N413" s="227"/>
      <c r="O413" s="6"/>
      <c r="P413" s="6"/>
      <c r="Q413" s="6"/>
      <c r="R413" s="1"/>
    </row>
    <row r="414" spans="1:18" x14ac:dyDescent="0.25">
      <c r="A414" s="240" t="s">
        <v>217</v>
      </c>
      <c r="B414" s="241" t="s">
        <v>7</v>
      </c>
      <c r="C414" s="242"/>
      <c r="D414" s="243" t="s">
        <v>218</v>
      </c>
      <c r="E414" s="243" t="s">
        <v>219</v>
      </c>
      <c r="F414" s="243" t="s">
        <v>10</v>
      </c>
      <c r="G414" s="244" t="s">
        <v>73</v>
      </c>
      <c r="H414" s="241" t="s">
        <v>12</v>
      </c>
      <c r="I414" s="245"/>
      <c r="J414" s="245"/>
      <c r="K414" s="245"/>
      <c r="L414" s="242"/>
      <c r="M414" s="246" t="s">
        <v>13</v>
      </c>
      <c r="N414" s="247"/>
      <c r="O414" s="246" t="s">
        <v>14</v>
      </c>
      <c r="P414" s="247"/>
      <c r="Q414" s="246" t="s">
        <v>15</v>
      </c>
      <c r="R414" s="248"/>
    </row>
    <row r="415" spans="1:18" x14ac:dyDescent="0.25">
      <c r="A415" s="249"/>
      <c r="B415" s="39" t="s">
        <v>16</v>
      </c>
      <c r="C415" s="39" t="s">
        <v>17</v>
      </c>
      <c r="D415" s="250"/>
      <c r="E415" s="250"/>
      <c r="F415" s="250"/>
      <c r="G415" s="251"/>
      <c r="H415" s="252" t="s">
        <v>18</v>
      </c>
      <c r="I415" s="253"/>
      <c r="J415" s="252" t="s">
        <v>19</v>
      </c>
      <c r="K415" s="254"/>
      <c r="L415" s="253"/>
      <c r="M415" s="255" t="s">
        <v>20</v>
      </c>
      <c r="N415" s="256"/>
      <c r="O415" s="255" t="s">
        <v>20</v>
      </c>
      <c r="P415" s="256"/>
      <c r="Q415" s="255"/>
      <c r="R415" s="257"/>
    </row>
    <row r="416" spans="1:18" ht="23.25" thickBot="1" x14ac:dyDescent="0.3">
      <c r="A416" s="249"/>
      <c r="B416" s="250"/>
      <c r="C416" s="250"/>
      <c r="D416" s="250"/>
      <c r="E416" s="250"/>
      <c r="F416" s="250"/>
      <c r="G416" s="251"/>
      <c r="H416" s="102" t="s">
        <v>24</v>
      </c>
      <c r="I416" s="43" t="s">
        <v>22</v>
      </c>
      <c r="J416" s="43" t="s">
        <v>220</v>
      </c>
      <c r="K416" s="43" t="s">
        <v>24</v>
      </c>
      <c r="L416" s="258" t="s">
        <v>25</v>
      </c>
      <c r="M416" s="259" t="s">
        <v>26</v>
      </c>
      <c r="N416" s="43" t="s">
        <v>25</v>
      </c>
      <c r="O416" s="43" t="s">
        <v>21</v>
      </c>
      <c r="P416" s="43" t="s">
        <v>25</v>
      </c>
      <c r="Q416" s="260" t="s">
        <v>27</v>
      </c>
      <c r="R416" s="261" t="s">
        <v>28</v>
      </c>
    </row>
    <row r="417" spans="1:18" ht="202.5" x14ac:dyDescent="0.25">
      <c r="A417" s="262">
        <v>159951080</v>
      </c>
      <c r="B417" s="263">
        <v>408011</v>
      </c>
      <c r="C417" s="263" t="s">
        <v>300</v>
      </c>
      <c r="D417" s="263" t="s">
        <v>301</v>
      </c>
      <c r="E417" s="299" t="s">
        <v>38</v>
      </c>
      <c r="F417" s="264" t="s">
        <v>302</v>
      </c>
      <c r="G417" s="265">
        <v>380466.18</v>
      </c>
      <c r="H417" s="198"/>
      <c r="I417" s="266">
        <v>114139.85</v>
      </c>
      <c r="J417" s="110">
        <v>0</v>
      </c>
      <c r="K417" s="110">
        <v>0</v>
      </c>
      <c r="L417" s="111" t="s">
        <v>33</v>
      </c>
      <c r="M417" s="112">
        <f>H417*100/G417</f>
        <v>0</v>
      </c>
      <c r="N417" s="112">
        <f>I417*100/G417</f>
        <v>29.999998948658195</v>
      </c>
      <c r="O417" s="112">
        <v>0</v>
      </c>
      <c r="P417" s="112">
        <v>0</v>
      </c>
      <c r="Q417" s="110"/>
      <c r="R417" s="113" t="s">
        <v>34</v>
      </c>
    </row>
    <row r="418" spans="1:18" ht="101.25" x14ac:dyDescent="0.25">
      <c r="A418" s="268">
        <v>159951079</v>
      </c>
      <c r="B418" s="269">
        <v>408012</v>
      </c>
      <c r="C418" s="269" t="s">
        <v>303</v>
      </c>
      <c r="D418" s="269" t="s">
        <v>304</v>
      </c>
      <c r="E418" s="300" t="s">
        <v>38</v>
      </c>
      <c r="F418" s="270" t="s">
        <v>305</v>
      </c>
      <c r="G418" s="271">
        <v>610223.75</v>
      </c>
      <c r="H418" s="200"/>
      <c r="I418" s="272">
        <v>183067.12</v>
      </c>
      <c r="J418" s="121">
        <v>0</v>
      </c>
      <c r="K418" s="121">
        <v>0</v>
      </c>
      <c r="L418" s="122" t="s">
        <v>33</v>
      </c>
      <c r="M418" s="157">
        <f>H418*100/G418</f>
        <v>0</v>
      </c>
      <c r="N418" s="157">
        <f>I418*100/G418</f>
        <v>29.999999180628418</v>
      </c>
      <c r="O418" s="157">
        <v>0</v>
      </c>
      <c r="P418" s="157">
        <v>0</v>
      </c>
      <c r="Q418" s="121"/>
      <c r="R418" s="123" t="s">
        <v>34</v>
      </c>
    </row>
    <row r="419" spans="1:18" ht="67.5" x14ac:dyDescent="0.25">
      <c r="A419" s="268">
        <v>159951069</v>
      </c>
      <c r="B419" s="269">
        <v>408013</v>
      </c>
      <c r="C419" s="269" t="s">
        <v>306</v>
      </c>
      <c r="D419" s="269" t="s">
        <v>172</v>
      </c>
      <c r="E419" s="300" t="s">
        <v>307</v>
      </c>
      <c r="F419" s="270" t="s">
        <v>308</v>
      </c>
      <c r="G419" s="271">
        <v>559310.06999999995</v>
      </c>
      <c r="H419" s="200"/>
      <c r="I419" s="272">
        <v>167793.02</v>
      </c>
      <c r="J419" s="121">
        <v>0</v>
      </c>
      <c r="K419" s="121">
        <v>0</v>
      </c>
      <c r="L419" s="122" t="s">
        <v>33</v>
      </c>
      <c r="M419" s="157">
        <f>H419*100/G419</f>
        <v>0</v>
      </c>
      <c r="N419" s="157">
        <v>30</v>
      </c>
      <c r="O419" s="157">
        <v>0</v>
      </c>
      <c r="P419" s="157">
        <v>0</v>
      </c>
      <c r="Q419" s="121"/>
      <c r="R419" s="123" t="s">
        <v>34</v>
      </c>
    </row>
    <row r="420" spans="1:18" ht="57" thickBot="1" x14ac:dyDescent="0.3">
      <c r="A420" s="273">
        <v>159951073</v>
      </c>
      <c r="B420" s="274">
        <v>408014</v>
      </c>
      <c r="C420" s="274" t="s">
        <v>309</v>
      </c>
      <c r="D420" s="274" t="s">
        <v>310</v>
      </c>
      <c r="E420" s="331" t="s">
        <v>191</v>
      </c>
      <c r="F420" s="127" t="s">
        <v>311</v>
      </c>
      <c r="G420" s="276">
        <v>152500</v>
      </c>
      <c r="H420" s="202"/>
      <c r="I420" s="277">
        <v>45750.01</v>
      </c>
      <c r="J420" s="132">
        <v>0</v>
      </c>
      <c r="K420" s="132">
        <v>0</v>
      </c>
      <c r="L420" s="133" t="s">
        <v>33</v>
      </c>
      <c r="M420" s="134">
        <v>0</v>
      </c>
      <c r="N420" s="134">
        <v>30</v>
      </c>
      <c r="O420" s="134">
        <v>0</v>
      </c>
      <c r="P420" s="134">
        <v>0</v>
      </c>
      <c r="Q420" s="132"/>
      <c r="R420" s="135" t="s">
        <v>34</v>
      </c>
    </row>
    <row r="421" spans="1:18" x14ac:dyDescent="0.25">
      <c r="H421" s="178"/>
    </row>
    <row r="422" spans="1:18" x14ac:dyDescent="0.25">
      <c r="H422" s="178"/>
    </row>
    <row r="423" spans="1:18" x14ac:dyDescent="0.25">
      <c r="H423" s="178"/>
    </row>
    <row r="424" spans="1:18" x14ac:dyDescent="0.25">
      <c r="A424" s="302"/>
      <c r="B424" s="302"/>
      <c r="C424" s="302"/>
      <c r="D424" s="302"/>
      <c r="E424" s="303"/>
      <c r="F424" s="137"/>
      <c r="G424" s="55"/>
      <c r="H424" s="204"/>
      <c r="I424" s="305"/>
      <c r="J424" s="142"/>
      <c r="K424" s="142"/>
      <c r="L424" s="143"/>
      <c r="M424" s="144"/>
      <c r="N424" s="144"/>
      <c r="O424" s="144"/>
      <c r="P424" s="144"/>
      <c r="Q424" s="142"/>
      <c r="R424" s="142"/>
    </row>
    <row r="425" spans="1:18" x14ac:dyDescent="0.25">
      <c r="A425" s="302"/>
      <c r="B425" s="302"/>
      <c r="C425" s="302"/>
      <c r="D425" s="302"/>
      <c r="E425" s="137"/>
      <c r="F425" s="332"/>
      <c r="G425" s="55"/>
      <c r="H425" s="204"/>
      <c r="I425" s="305"/>
      <c r="J425" s="142"/>
      <c r="K425" s="142"/>
      <c r="L425" s="143"/>
      <c r="M425" s="144"/>
      <c r="N425" s="144"/>
      <c r="O425" s="144"/>
      <c r="P425" s="330"/>
      <c r="Q425" s="142"/>
      <c r="R425" s="142"/>
    </row>
    <row r="426" spans="1:18" x14ac:dyDescent="0.25">
      <c r="A426" s="302"/>
      <c r="B426" s="302"/>
      <c r="C426" s="302"/>
      <c r="D426" s="302"/>
      <c r="E426" s="137"/>
      <c r="F426" s="332"/>
      <c r="G426" s="55"/>
      <c r="H426" s="204"/>
      <c r="I426" s="305"/>
      <c r="J426" s="142"/>
      <c r="K426" s="142"/>
      <c r="L426" s="143"/>
      <c r="M426" s="144"/>
      <c r="N426" s="144"/>
      <c r="O426" s="144"/>
      <c r="P426" s="330"/>
      <c r="Q426" s="142"/>
      <c r="R426" s="142"/>
    </row>
    <row r="427" spans="1:18" x14ac:dyDescent="0.25">
      <c r="A427" s="302"/>
      <c r="B427" s="302"/>
      <c r="C427" s="302"/>
      <c r="D427" s="302"/>
      <c r="E427" s="137"/>
      <c r="F427" s="332"/>
      <c r="G427" s="55"/>
      <c r="H427" s="204"/>
      <c r="I427" s="305"/>
      <c r="J427" s="142"/>
      <c r="K427" s="142"/>
      <c r="L427" s="143"/>
      <c r="M427" s="144"/>
      <c r="N427" s="144"/>
      <c r="O427" s="144"/>
      <c r="P427" s="330"/>
      <c r="Q427" s="142"/>
      <c r="R427" s="142"/>
    </row>
    <row r="428" spans="1:18" x14ac:dyDescent="0.25">
      <c r="A428" s="302"/>
      <c r="B428" s="302"/>
      <c r="C428" s="302"/>
      <c r="D428" s="302"/>
      <c r="E428" s="137"/>
      <c r="F428" s="332"/>
      <c r="G428" s="55"/>
      <c r="H428" s="204"/>
      <c r="I428" s="305"/>
      <c r="J428" s="142"/>
      <c r="K428" s="142"/>
      <c r="L428" s="143"/>
      <c r="M428" s="144"/>
      <c r="N428" s="144"/>
      <c r="O428" s="144"/>
      <c r="P428" s="330"/>
      <c r="Q428" s="142"/>
      <c r="R428" s="142"/>
    </row>
    <row r="429" spans="1:18" x14ac:dyDescent="0.25">
      <c r="A429" s="302"/>
      <c r="B429" s="302"/>
      <c r="C429" s="302"/>
      <c r="D429" s="302"/>
      <c r="E429" s="137"/>
      <c r="F429" s="332"/>
      <c r="G429" s="55"/>
      <c r="H429" s="204"/>
      <c r="I429" s="305"/>
      <c r="J429" s="142"/>
      <c r="K429" s="142"/>
      <c r="L429" s="143"/>
      <c r="M429" s="144"/>
      <c r="N429" s="144"/>
      <c r="O429" s="144"/>
      <c r="P429" s="330"/>
      <c r="Q429" s="142"/>
      <c r="R429" s="142"/>
    </row>
    <row r="430" spans="1:18" x14ac:dyDescent="0.25">
      <c r="A430" s="302"/>
      <c r="B430" s="302"/>
      <c r="C430" s="302"/>
      <c r="D430" s="302"/>
      <c r="E430" s="137"/>
      <c r="F430" s="332"/>
      <c r="G430" s="55"/>
      <c r="H430" s="204"/>
      <c r="I430" s="305"/>
      <c r="J430" s="142"/>
      <c r="K430" s="142"/>
      <c r="L430" s="143"/>
      <c r="M430" s="144"/>
      <c r="N430" s="144"/>
      <c r="O430" s="144"/>
      <c r="P430" s="330"/>
      <c r="Q430" s="142"/>
      <c r="R430" s="142"/>
    </row>
    <row r="431" spans="1:18" x14ac:dyDescent="0.25">
      <c r="A431" s="302"/>
      <c r="B431" s="302"/>
      <c r="C431" s="302"/>
      <c r="D431" s="302"/>
      <c r="E431" s="137"/>
      <c r="F431" s="332"/>
      <c r="G431" s="55"/>
      <c r="H431" s="204"/>
      <c r="I431" s="305"/>
      <c r="J431" s="142"/>
      <c r="K431" s="142"/>
      <c r="L431" s="143"/>
      <c r="M431" s="144"/>
      <c r="N431" s="144"/>
      <c r="O431" s="144"/>
      <c r="P431" s="330"/>
      <c r="Q431" s="142"/>
      <c r="R431" s="142"/>
    </row>
    <row r="432" spans="1:18" x14ac:dyDescent="0.25">
      <c r="A432" s="302"/>
      <c r="B432" s="302"/>
      <c r="C432" s="302"/>
      <c r="D432" s="302"/>
      <c r="E432" s="137"/>
      <c r="F432" s="332"/>
      <c r="G432" s="55"/>
      <c r="H432" s="204"/>
      <c r="I432" s="305"/>
      <c r="J432" s="142"/>
      <c r="K432" s="142"/>
      <c r="L432" s="143"/>
      <c r="M432" s="144"/>
      <c r="N432" s="144"/>
      <c r="O432" s="144"/>
      <c r="P432" s="330"/>
      <c r="Q432" s="142"/>
      <c r="R432" s="142"/>
    </row>
    <row r="433" spans="1:18" x14ac:dyDescent="0.25">
      <c r="A433" s="302"/>
      <c r="B433" s="302"/>
      <c r="C433" s="302"/>
      <c r="D433" s="302"/>
      <c r="E433" s="137"/>
      <c r="F433" s="332"/>
      <c r="G433" s="55"/>
      <c r="H433" s="204"/>
      <c r="I433" s="305"/>
      <c r="J433" s="142"/>
      <c r="K433" s="142"/>
      <c r="L433" s="143"/>
      <c r="M433" s="144"/>
      <c r="N433" s="144"/>
      <c r="O433" s="144"/>
      <c r="P433" s="330"/>
      <c r="Q433" s="142"/>
      <c r="R433" s="142"/>
    </row>
    <row r="434" spans="1:18" x14ac:dyDescent="0.25">
      <c r="A434" s="302"/>
      <c r="B434" s="302"/>
      <c r="C434" s="302"/>
      <c r="D434" s="302"/>
      <c r="E434" s="137"/>
      <c r="F434" s="332"/>
      <c r="G434" s="55"/>
      <c r="H434" s="204"/>
      <c r="I434" s="305"/>
      <c r="J434" s="142"/>
      <c r="K434" s="142"/>
      <c r="L434" s="143"/>
      <c r="M434" s="144"/>
      <c r="N434" s="144"/>
      <c r="O434" s="144"/>
      <c r="P434" s="330"/>
      <c r="Q434" s="142"/>
      <c r="R434" s="142"/>
    </row>
    <row r="435" spans="1:18" x14ac:dyDescent="0.25">
      <c r="A435" s="302"/>
      <c r="B435" s="302"/>
      <c r="C435" s="302"/>
      <c r="D435" s="302"/>
      <c r="E435" s="137"/>
      <c r="F435" s="332"/>
      <c r="G435" s="55"/>
      <c r="H435" s="204"/>
      <c r="I435" s="305"/>
      <c r="J435" s="142"/>
      <c r="K435" s="142"/>
      <c r="L435" s="143"/>
      <c r="M435" s="144"/>
      <c r="N435" s="144"/>
      <c r="O435" s="144"/>
      <c r="P435" s="330"/>
      <c r="Q435" s="142"/>
      <c r="R435" s="142"/>
    </row>
    <row r="436" spans="1:18" x14ac:dyDescent="0.25">
      <c r="A436" s="302"/>
      <c r="B436" s="302"/>
      <c r="C436" s="302"/>
      <c r="D436" s="302"/>
      <c r="E436" s="137"/>
      <c r="F436" s="332"/>
      <c r="G436" s="55"/>
      <c r="H436" s="204"/>
      <c r="I436" s="305"/>
      <c r="J436" s="142"/>
      <c r="K436" s="142"/>
      <c r="L436" s="143"/>
      <c r="M436" s="144"/>
      <c r="N436" s="144"/>
      <c r="O436" s="144"/>
      <c r="P436" s="330"/>
      <c r="Q436" s="142"/>
      <c r="R436" s="142"/>
    </row>
    <row r="437" spans="1:18" x14ac:dyDescent="0.25">
      <c r="A437" s="302"/>
      <c r="B437" s="302"/>
      <c r="C437" s="302"/>
      <c r="D437" s="302"/>
      <c r="E437" s="137"/>
      <c r="F437" s="332"/>
      <c r="G437" s="55"/>
      <c r="H437" s="204"/>
      <c r="I437" s="305"/>
      <c r="J437" s="142"/>
      <c r="K437" s="142"/>
      <c r="L437" s="143"/>
      <c r="M437" s="144"/>
      <c r="N437" s="144"/>
      <c r="O437" s="144"/>
      <c r="P437" s="330"/>
      <c r="Q437" s="142"/>
      <c r="R437" s="142"/>
    </row>
    <row r="438" spans="1:18" x14ac:dyDescent="0.25">
      <c r="A438" s="81" t="s">
        <v>0</v>
      </c>
      <c r="B438" s="81"/>
      <c r="C438" s="81"/>
      <c r="D438" s="9" t="s">
        <v>87</v>
      </c>
      <c r="E438" s="9"/>
      <c r="F438" s="9"/>
      <c r="G438" s="9"/>
      <c r="H438" s="9"/>
      <c r="I438" s="9"/>
      <c r="J438" s="142"/>
      <c r="K438" s="142"/>
      <c r="L438" s="143"/>
      <c r="M438" s="144"/>
      <c r="N438" s="144"/>
      <c r="O438" s="144"/>
      <c r="P438" s="330"/>
      <c r="Q438" s="142"/>
      <c r="R438" s="142"/>
    </row>
    <row r="439" spans="1:18" x14ac:dyDescent="0.25">
      <c r="B439" s="229"/>
      <c r="C439" s="229" t="s">
        <v>2</v>
      </c>
      <c r="D439" s="230" t="s">
        <v>283</v>
      </c>
      <c r="E439" s="230"/>
      <c r="F439" s="230"/>
      <c r="G439" s="230"/>
      <c r="H439" s="230"/>
      <c r="I439" s="230"/>
      <c r="J439" s="142"/>
      <c r="K439" s="142"/>
      <c r="L439" s="143"/>
      <c r="M439" s="144"/>
      <c r="N439" s="144"/>
      <c r="O439" s="144"/>
      <c r="P439" s="330"/>
      <c r="Q439" s="142"/>
      <c r="R439" s="142"/>
    </row>
    <row r="440" spans="1:18" x14ac:dyDescent="0.25">
      <c r="B440" s="145"/>
      <c r="C440" s="145" t="s">
        <v>4</v>
      </c>
      <c r="D440" s="231" t="s">
        <v>5</v>
      </c>
      <c r="E440" s="231"/>
      <c r="F440" s="16"/>
      <c r="G440" s="87"/>
      <c r="H440" s="88"/>
      <c r="I440" s="89"/>
      <c r="J440" s="142"/>
      <c r="K440" s="142"/>
      <c r="L440" s="143"/>
      <c r="M440" s="144"/>
      <c r="N440" s="144"/>
      <c r="O440" s="144"/>
      <c r="P440" s="330"/>
      <c r="Q440" s="142"/>
      <c r="R440" s="142"/>
    </row>
    <row r="441" spans="1:18" ht="15.75" thickBot="1" x14ac:dyDescent="0.3">
      <c r="A441" s="90"/>
      <c r="B441" s="90"/>
      <c r="C441" s="90"/>
      <c r="D441" s="91"/>
      <c r="E441" s="91"/>
      <c r="F441" s="21"/>
      <c r="G441" s="94"/>
      <c r="H441" s="95"/>
      <c r="I441" s="27"/>
      <c r="J441" s="142"/>
      <c r="K441" s="142"/>
      <c r="L441" s="143"/>
      <c r="M441" s="144"/>
      <c r="N441" s="144"/>
      <c r="O441" s="144"/>
      <c r="P441" s="330"/>
      <c r="Q441" s="142"/>
      <c r="R441" s="142"/>
    </row>
    <row r="442" spans="1:18" x14ac:dyDescent="0.25">
      <c r="A442" s="240" t="s">
        <v>217</v>
      </c>
      <c r="B442" s="241" t="s">
        <v>7</v>
      </c>
      <c r="C442" s="242"/>
      <c r="D442" s="243" t="s">
        <v>218</v>
      </c>
      <c r="E442" s="243" t="s">
        <v>219</v>
      </c>
      <c r="F442" s="243" t="s">
        <v>10</v>
      </c>
      <c r="G442" s="244" t="s">
        <v>73</v>
      </c>
      <c r="H442" s="241" t="s">
        <v>12</v>
      </c>
      <c r="I442" s="245"/>
      <c r="J442" s="245"/>
      <c r="K442" s="245"/>
      <c r="L442" s="242"/>
      <c r="M442" s="246" t="s">
        <v>13</v>
      </c>
      <c r="N442" s="247"/>
      <c r="O442" s="246" t="s">
        <v>14</v>
      </c>
      <c r="P442" s="247"/>
      <c r="Q442" s="246" t="s">
        <v>15</v>
      </c>
      <c r="R442" s="248"/>
    </row>
    <row r="443" spans="1:18" x14ac:dyDescent="0.25">
      <c r="A443" s="249"/>
      <c r="B443" s="39" t="s">
        <v>16</v>
      </c>
      <c r="C443" s="39" t="s">
        <v>17</v>
      </c>
      <c r="D443" s="250"/>
      <c r="E443" s="250"/>
      <c r="F443" s="250"/>
      <c r="G443" s="251"/>
      <c r="H443" s="252" t="s">
        <v>18</v>
      </c>
      <c r="I443" s="253"/>
      <c r="J443" s="252" t="s">
        <v>19</v>
      </c>
      <c r="K443" s="254"/>
      <c r="L443" s="253"/>
      <c r="M443" s="255" t="s">
        <v>20</v>
      </c>
      <c r="N443" s="256"/>
      <c r="O443" s="255" t="s">
        <v>20</v>
      </c>
      <c r="P443" s="256"/>
      <c r="Q443" s="255"/>
      <c r="R443" s="257"/>
    </row>
    <row r="444" spans="1:18" ht="23.25" thickBot="1" x14ac:dyDescent="0.3">
      <c r="A444" s="249"/>
      <c r="B444" s="250"/>
      <c r="C444" s="250"/>
      <c r="D444" s="250"/>
      <c r="E444" s="250"/>
      <c r="F444" s="250"/>
      <c r="G444" s="251"/>
      <c r="H444" s="102" t="s">
        <v>24</v>
      </c>
      <c r="I444" s="43" t="s">
        <v>22</v>
      </c>
      <c r="J444" s="43" t="s">
        <v>220</v>
      </c>
      <c r="K444" s="43" t="s">
        <v>24</v>
      </c>
      <c r="L444" s="258" t="s">
        <v>25</v>
      </c>
      <c r="M444" s="259" t="s">
        <v>26</v>
      </c>
      <c r="N444" s="43" t="s">
        <v>25</v>
      </c>
      <c r="O444" s="43" t="s">
        <v>21</v>
      </c>
      <c r="P444" s="43" t="s">
        <v>25</v>
      </c>
      <c r="Q444" s="260" t="s">
        <v>27</v>
      </c>
      <c r="R444" s="261" t="s">
        <v>28</v>
      </c>
    </row>
    <row r="445" spans="1:18" ht="56.25" x14ac:dyDescent="0.25">
      <c r="A445" s="262">
        <v>159951055</v>
      </c>
      <c r="B445" s="263">
        <v>408015</v>
      </c>
      <c r="C445" s="263" t="s">
        <v>312</v>
      </c>
      <c r="D445" s="263" t="s">
        <v>244</v>
      </c>
      <c r="E445" s="105" t="s">
        <v>313</v>
      </c>
      <c r="F445" s="105" t="s">
        <v>314</v>
      </c>
      <c r="G445" s="265">
        <v>355000</v>
      </c>
      <c r="H445" s="198"/>
      <c r="I445" s="266">
        <v>106500</v>
      </c>
      <c r="J445" s="110">
        <v>0</v>
      </c>
      <c r="K445" s="110">
        <v>0</v>
      </c>
      <c r="L445" s="111" t="s">
        <v>33</v>
      </c>
      <c r="M445" s="112">
        <v>0</v>
      </c>
      <c r="N445" s="112">
        <v>30</v>
      </c>
      <c r="O445" s="112">
        <v>0</v>
      </c>
      <c r="P445" s="112">
        <v>0</v>
      </c>
      <c r="Q445" s="110"/>
      <c r="R445" s="113" t="s">
        <v>34</v>
      </c>
    </row>
    <row r="446" spans="1:18" ht="56.25" x14ac:dyDescent="0.25">
      <c r="A446" s="268" t="s">
        <v>315</v>
      </c>
      <c r="B446" s="269">
        <v>408016</v>
      </c>
      <c r="C446" s="269" t="s">
        <v>316</v>
      </c>
      <c r="D446" s="269" t="s">
        <v>293</v>
      </c>
      <c r="E446" s="300" t="s">
        <v>38</v>
      </c>
      <c r="F446" s="116" t="s">
        <v>317</v>
      </c>
      <c r="G446" s="271">
        <v>27500.1</v>
      </c>
      <c r="H446" s="200"/>
      <c r="I446" s="272">
        <v>27500.01</v>
      </c>
      <c r="J446" s="121">
        <v>0</v>
      </c>
      <c r="K446" s="121">
        <v>0</v>
      </c>
      <c r="L446" s="122" t="s">
        <v>33</v>
      </c>
      <c r="M446" s="157">
        <v>0</v>
      </c>
      <c r="N446" s="157">
        <v>100</v>
      </c>
      <c r="O446" s="157">
        <v>0</v>
      </c>
      <c r="P446" s="157">
        <v>100</v>
      </c>
      <c r="Q446" s="121"/>
      <c r="R446" s="123" t="s">
        <v>34</v>
      </c>
    </row>
    <row r="447" spans="1:18" ht="56.25" x14ac:dyDescent="0.25">
      <c r="A447" s="268">
        <v>159951078</v>
      </c>
      <c r="B447" s="269">
        <v>408017</v>
      </c>
      <c r="C447" s="269" t="s">
        <v>316</v>
      </c>
      <c r="D447" s="269" t="s">
        <v>293</v>
      </c>
      <c r="E447" s="300" t="s">
        <v>38</v>
      </c>
      <c r="F447" s="116" t="s">
        <v>318</v>
      </c>
      <c r="G447" s="271">
        <v>182499.9</v>
      </c>
      <c r="H447" s="200"/>
      <c r="I447" s="272">
        <v>182499.9</v>
      </c>
      <c r="J447" s="121">
        <v>0</v>
      </c>
      <c r="K447" s="121">
        <v>0</v>
      </c>
      <c r="L447" s="122" t="s">
        <v>33</v>
      </c>
      <c r="M447" s="157">
        <v>0</v>
      </c>
      <c r="N447" s="157">
        <v>100</v>
      </c>
      <c r="O447" s="157">
        <v>0</v>
      </c>
      <c r="P447" s="157">
        <v>100</v>
      </c>
      <c r="Q447" s="121"/>
      <c r="R447" s="123" t="s">
        <v>34</v>
      </c>
    </row>
    <row r="448" spans="1:18" ht="112.5" x14ac:dyDescent="0.25">
      <c r="A448" s="268"/>
      <c r="B448" s="269">
        <v>413003</v>
      </c>
      <c r="C448" s="269" t="s">
        <v>319</v>
      </c>
      <c r="D448" s="269" t="s">
        <v>293</v>
      </c>
      <c r="E448" s="116" t="s">
        <v>38</v>
      </c>
      <c r="F448" s="326" t="s">
        <v>320</v>
      </c>
      <c r="G448" s="271">
        <v>2276204</v>
      </c>
      <c r="H448" s="200"/>
      <c r="I448" s="272">
        <v>2276204</v>
      </c>
      <c r="J448" s="121">
        <v>0</v>
      </c>
      <c r="K448" s="121">
        <v>0</v>
      </c>
      <c r="L448" s="156">
        <v>0</v>
      </c>
      <c r="M448" s="157">
        <f>(H448*100)/G448</f>
        <v>0</v>
      </c>
      <c r="N448" s="157">
        <f>(I448*100)/G448</f>
        <v>100</v>
      </c>
      <c r="O448" s="157">
        <f>H448*100/G448</f>
        <v>0</v>
      </c>
      <c r="P448" s="333">
        <f>(I448*100)/G448</f>
        <v>100</v>
      </c>
      <c r="Q448" s="121"/>
      <c r="R448" s="123" t="s">
        <v>34</v>
      </c>
    </row>
    <row r="449" spans="1:18" ht="101.25" x14ac:dyDescent="0.25">
      <c r="A449" s="268"/>
      <c r="B449" s="269">
        <v>413004</v>
      </c>
      <c r="C449" s="269" t="s">
        <v>321</v>
      </c>
      <c r="D449" s="269" t="s">
        <v>293</v>
      </c>
      <c r="E449" s="116" t="s">
        <v>38</v>
      </c>
      <c r="F449" s="326" t="s">
        <v>322</v>
      </c>
      <c r="G449" s="271">
        <v>4317267</v>
      </c>
      <c r="H449" s="200"/>
      <c r="I449" s="272">
        <v>4317267</v>
      </c>
      <c r="J449" s="121">
        <v>0</v>
      </c>
      <c r="K449" s="121">
        <v>0</v>
      </c>
      <c r="L449" s="156">
        <v>0</v>
      </c>
      <c r="M449" s="157">
        <v>0</v>
      </c>
      <c r="N449" s="157">
        <v>100</v>
      </c>
      <c r="O449" s="157">
        <v>0</v>
      </c>
      <c r="P449" s="333">
        <v>100</v>
      </c>
      <c r="Q449" s="121"/>
      <c r="R449" s="123" t="s">
        <v>34</v>
      </c>
    </row>
    <row r="450" spans="1:18" ht="113.25" thickBot="1" x14ac:dyDescent="0.3">
      <c r="A450" s="273"/>
      <c r="B450" s="274">
        <v>413005</v>
      </c>
      <c r="C450" s="274" t="s">
        <v>323</v>
      </c>
      <c r="D450" s="274" t="s">
        <v>293</v>
      </c>
      <c r="E450" s="127" t="s">
        <v>38</v>
      </c>
      <c r="F450" s="334" t="s">
        <v>322</v>
      </c>
      <c r="G450" s="276">
        <v>330000</v>
      </c>
      <c r="H450" s="202"/>
      <c r="I450" s="277">
        <f>38400+291600</f>
        <v>330000</v>
      </c>
      <c r="J450" s="132">
        <v>0</v>
      </c>
      <c r="K450" s="132">
        <v>0</v>
      </c>
      <c r="L450" s="191">
        <v>0</v>
      </c>
      <c r="M450" s="134">
        <v>0</v>
      </c>
      <c r="N450" s="134">
        <v>100</v>
      </c>
      <c r="O450" s="134">
        <v>0</v>
      </c>
      <c r="P450" s="328">
        <v>100</v>
      </c>
      <c r="Q450" s="132"/>
      <c r="R450" s="135" t="s">
        <v>34</v>
      </c>
    </row>
    <row r="451" spans="1:18" ht="15.75" thickBot="1" x14ac:dyDescent="0.3">
      <c r="A451" s="59"/>
      <c r="B451" s="302"/>
      <c r="C451" s="59"/>
      <c r="D451" s="60"/>
      <c r="E451" s="60"/>
      <c r="F451" s="205" t="s">
        <v>138</v>
      </c>
      <c r="G451" s="61">
        <f>G393+G394+G395+G396+G397+G398++G399+G417+G418+G419+G420+G445+G446+G447+G448+G449+G450</f>
        <v>11032187.969999999</v>
      </c>
      <c r="H451" s="192">
        <f>H399+H417+H418+H419+H420+H445+H446+H447+H450</f>
        <v>0</v>
      </c>
      <c r="I451" s="324">
        <f>I393+I394+I395+I396+I397+I398+I399+I417+I418+I419+I420+I445+I446+I447+I448+I449+I450</f>
        <v>9591937.879999999</v>
      </c>
      <c r="J451" s="335">
        <v>0</v>
      </c>
      <c r="K451" s="222">
        <v>0</v>
      </c>
      <c r="L451" s="223">
        <v>0</v>
      </c>
      <c r="M451" s="278"/>
      <c r="N451" s="60"/>
      <c r="O451" s="60"/>
      <c r="P451" s="60"/>
      <c r="Q451" s="60"/>
      <c r="R451" s="60"/>
    </row>
    <row r="452" spans="1:18" x14ac:dyDescent="0.25">
      <c r="A452" s="59"/>
      <c r="B452" s="59"/>
      <c r="C452" s="59"/>
      <c r="D452" s="60"/>
      <c r="E452" s="60"/>
      <c r="F452" s="205"/>
      <c r="G452" s="70"/>
      <c r="H452" s="70"/>
      <c r="I452" s="325"/>
      <c r="J452" s="205"/>
      <c r="K452" s="175"/>
      <c r="L452" s="336"/>
      <c r="M452" s="278"/>
      <c r="N452" s="60"/>
      <c r="O452" s="60"/>
      <c r="P452" s="60"/>
      <c r="Q452" s="60"/>
      <c r="R452" s="60"/>
    </row>
    <row r="453" spans="1:18" x14ac:dyDescent="0.25">
      <c r="A453" s="59"/>
      <c r="B453" s="59"/>
      <c r="C453" s="59"/>
      <c r="D453" s="60"/>
      <c r="E453" s="60"/>
      <c r="F453" s="205"/>
      <c r="G453" s="292"/>
      <c r="H453" s="70"/>
      <c r="I453" s="325"/>
      <c r="J453" s="205"/>
      <c r="K453" s="175"/>
      <c r="L453" s="336"/>
      <c r="M453" s="278"/>
      <c r="N453" s="60"/>
      <c r="O453" s="60"/>
      <c r="P453" s="60"/>
      <c r="Q453" s="60"/>
      <c r="R453" s="60"/>
    </row>
    <row r="454" spans="1:18" x14ac:dyDescent="0.25">
      <c r="A454" s="59"/>
      <c r="B454" s="59"/>
      <c r="C454" s="59"/>
      <c r="D454" s="60"/>
      <c r="E454" s="60"/>
      <c r="F454" s="205"/>
      <c r="G454" s="292"/>
      <c r="H454" s="70"/>
      <c r="I454" s="325"/>
      <c r="J454" s="205"/>
      <c r="K454" s="175"/>
      <c r="L454" s="336"/>
      <c r="M454" s="278"/>
      <c r="N454" s="60"/>
      <c r="O454" s="60"/>
      <c r="P454" s="60"/>
      <c r="Q454" s="60"/>
      <c r="R454" s="60"/>
    </row>
    <row r="455" spans="1:18" x14ac:dyDescent="0.25">
      <c r="A455" s="68"/>
      <c r="B455" s="68"/>
      <c r="C455" s="68"/>
      <c r="D455" s="69"/>
      <c r="E455" s="279"/>
      <c r="F455" s="69"/>
      <c r="G455" s="292"/>
      <c r="H455" s="293"/>
      <c r="I455" s="294"/>
      <c r="J455" s="205"/>
      <c r="K455" s="295"/>
      <c r="L455" s="296"/>
      <c r="M455" s="278"/>
      <c r="N455" s="291"/>
      <c r="O455" s="60"/>
      <c r="P455" s="60"/>
      <c r="Q455" s="60"/>
      <c r="R455" s="60"/>
    </row>
    <row r="456" spans="1:18" x14ac:dyDescent="0.25">
      <c r="A456" s="68"/>
      <c r="B456" s="68"/>
      <c r="C456" s="68"/>
      <c r="D456" s="69"/>
      <c r="E456" s="279"/>
      <c r="F456" s="69"/>
      <c r="G456" s="292"/>
      <c r="H456" s="293"/>
      <c r="I456" s="294"/>
      <c r="J456" s="205"/>
      <c r="K456" s="295"/>
      <c r="L456" s="296"/>
      <c r="M456" s="278"/>
      <c r="N456" s="291"/>
      <c r="O456" s="60"/>
      <c r="P456" s="60"/>
      <c r="Q456" s="60"/>
      <c r="R456" s="60"/>
    </row>
    <row r="457" spans="1:18" x14ac:dyDescent="0.25">
      <c r="A457" s="1"/>
      <c r="B457" s="1"/>
      <c r="C457" s="1"/>
      <c r="D457" s="1"/>
      <c r="E457" s="2"/>
      <c r="F457" s="1"/>
      <c r="G457" s="80"/>
      <c r="H457" s="80"/>
      <c r="I457" s="1"/>
      <c r="J457" s="6"/>
      <c r="K457" s="1"/>
      <c r="L457" s="1"/>
      <c r="M457" s="226"/>
      <c r="N457" s="227"/>
      <c r="O457" s="6"/>
      <c r="P457" s="6"/>
      <c r="Q457" s="6"/>
      <c r="R457" s="1"/>
    </row>
    <row r="458" spans="1:18" x14ac:dyDescent="0.25">
      <c r="A458" s="1"/>
      <c r="B458" s="1"/>
      <c r="C458" s="1"/>
      <c r="D458" s="1"/>
      <c r="E458" s="2"/>
      <c r="F458" s="1"/>
      <c r="G458" s="80"/>
      <c r="H458" s="80"/>
      <c r="I458" s="1"/>
      <c r="J458" s="6"/>
      <c r="K458" s="1"/>
      <c r="L458" s="1"/>
      <c r="M458" s="226"/>
      <c r="N458" s="227"/>
      <c r="O458" s="6"/>
      <c r="P458" s="6"/>
      <c r="Q458" s="6"/>
      <c r="R458" s="1"/>
    </row>
    <row r="459" spans="1:18" x14ac:dyDescent="0.25">
      <c r="A459" s="1"/>
      <c r="B459" s="1" t="s">
        <v>139</v>
      </c>
      <c r="C459" s="2"/>
      <c r="D459" s="1"/>
      <c r="E459" s="2"/>
      <c r="F459" s="1"/>
      <c r="G459" s="80"/>
      <c r="H459" s="80"/>
      <c r="I459" s="1"/>
      <c r="J459" s="6"/>
      <c r="K459" s="1"/>
      <c r="L459" s="1"/>
      <c r="M459" s="226"/>
      <c r="N459" s="227"/>
      <c r="O459" s="6"/>
      <c r="P459" s="6"/>
      <c r="Q459" s="6"/>
      <c r="R459" s="1"/>
    </row>
    <row r="460" spans="1:18" x14ac:dyDescent="0.25">
      <c r="A460" s="1"/>
      <c r="B460" s="1"/>
      <c r="C460" s="2"/>
      <c r="D460" s="1"/>
      <c r="E460" s="2"/>
      <c r="F460" s="1"/>
      <c r="G460" s="80"/>
      <c r="H460" s="80"/>
      <c r="I460" s="1"/>
      <c r="J460" s="6"/>
      <c r="K460" s="1"/>
      <c r="L460" s="1"/>
      <c r="M460" s="226"/>
      <c r="N460" s="227"/>
      <c r="O460" s="6"/>
      <c r="P460" s="6"/>
      <c r="Q460" s="6"/>
      <c r="R460" s="1"/>
    </row>
    <row r="461" spans="1:18" x14ac:dyDescent="0.25">
      <c r="A461" s="1"/>
      <c r="B461" s="1"/>
      <c r="C461" s="2"/>
      <c r="D461" s="1"/>
      <c r="E461" s="2"/>
      <c r="F461" s="1"/>
      <c r="G461" s="80"/>
      <c r="H461" s="80"/>
      <c r="I461" s="1"/>
      <c r="J461" s="6"/>
      <c r="K461" s="1"/>
      <c r="L461" s="1"/>
      <c r="M461" s="226"/>
      <c r="N461" s="227"/>
      <c r="O461" s="6"/>
      <c r="P461" s="6"/>
      <c r="Q461" s="6"/>
      <c r="R461" s="1"/>
    </row>
    <row r="462" spans="1:18" x14ac:dyDescent="0.25">
      <c r="A462" s="1"/>
      <c r="B462" s="1"/>
      <c r="C462" s="2"/>
      <c r="D462" s="1"/>
      <c r="E462" s="2"/>
      <c r="F462" s="1"/>
      <c r="G462" s="80"/>
      <c r="H462" s="80"/>
      <c r="I462" s="1"/>
      <c r="J462" s="6"/>
      <c r="K462" s="1"/>
      <c r="L462" s="1"/>
      <c r="M462" s="226"/>
      <c r="N462" s="227"/>
      <c r="O462" s="6"/>
      <c r="P462" s="6"/>
      <c r="Q462" s="6"/>
      <c r="R462" s="1"/>
    </row>
    <row r="463" spans="1:18" x14ac:dyDescent="0.25">
      <c r="A463" s="81" t="s">
        <v>0</v>
      </c>
      <c r="B463" s="81"/>
      <c r="C463" s="81"/>
      <c r="D463" s="9" t="s">
        <v>251</v>
      </c>
      <c r="E463" s="9"/>
      <c r="F463" s="9"/>
      <c r="G463" s="9"/>
      <c r="H463" s="9"/>
      <c r="I463" s="9"/>
      <c r="J463" s="10"/>
      <c r="K463" s="11"/>
      <c r="L463" s="11"/>
      <c r="M463" s="228"/>
      <c r="N463" s="227"/>
      <c r="O463" s="6"/>
      <c r="P463" s="6"/>
      <c r="Q463" s="6"/>
      <c r="R463" s="1"/>
    </row>
    <row r="464" spans="1:18" x14ac:dyDescent="0.25">
      <c r="B464" s="229"/>
      <c r="C464" s="229" t="s">
        <v>2</v>
      </c>
      <c r="D464" s="230" t="s">
        <v>324</v>
      </c>
      <c r="E464" s="230"/>
      <c r="F464" s="230"/>
      <c r="G464" s="230"/>
      <c r="H464" s="230"/>
      <c r="I464" s="230"/>
      <c r="J464" s="10"/>
      <c r="K464" s="11"/>
      <c r="L464" s="11"/>
      <c r="M464" s="228"/>
      <c r="N464" s="227"/>
      <c r="O464" s="6"/>
      <c r="P464" s="6"/>
      <c r="Q464" s="6"/>
      <c r="R464" s="1"/>
    </row>
    <row r="465" spans="1:18" x14ac:dyDescent="0.25">
      <c r="B465" s="145"/>
      <c r="C465" s="145" t="s">
        <v>4</v>
      </c>
      <c r="D465" s="231" t="s">
        <v>5</v>
      </c>
      <c r="E465" s="231"/>
      <c r="F465" s="16"/>
      <c r="G465" s="87"/>
      <c r="H465" s="88"/>
      <c r="I465" s="89"/>
      <c r="J465" s="6"/>
      <c r="K465" s="11"/>
      <c r="L465" s="11"/>
      <c r="M465" s="228"/>
      <c r="N465" s="227"/>
      <c r="O465" s="6"/>
      <c r="P465" s="6"/>
      <c r="Q465" s="6"/>
      <c r="R465" s="1"/>
    </row>
    <row r="466" spans="1:18" ht="15.75" thickBot="1" x14ac:dyDescent="0.3">
      <c r="A466" s="25"/>
      <c r="B466" s="25"/>
      <c r="C466" s="25"/>
      <c r="D466" s="25"/>
      <c r="E466" s="25"/>
      <c r="F466" s="21"/>
      <c r="G466" s="94"/>
      <c r="H466" s="95"/>
      <c r="I466" s="27"/>
      <c r="J466" s="26"/>
      <c r="K466" s="27"/>
      <c r="L466" s="27"/>
      <c r="M466" s="298"/>
      <c r="N466" s="291"/>
      <c r="O466" s="26"/>
      <c r="P466" s="26"/>
      <c r="Q466" s="26"/>
      <c r="R466" s="1"/>
    </row>
    <row r="467" spans="1:18" x14ac:dyDescent="0.25">
      <c r="A467" s="240" t="s">
        <v>217</v>
      </c>
      <c r="B467" s="241" t="s">
        <v>7</v>
      </c>
      <c r="C467" s="242"/>
      <c r="D467" s="243" t="s">
        <v>218</v>
      </c>
      <c r="E467" s="243" t="s">
        <v>219</v>
      </c>
      <c r="F467" s="243" t="s">
        <v>10</v>
      </c>
      <c r="G467" s="244" t="s">
        <v>73</v>
      </c>
      <c r="H467" s="241" t="s">
        <v>12</v>
      </c>
      <c r="I467" s="245"/>
      <c r="J467" s="245"/>
      <c r="K467" s="245"/>
      <c r="L467" s="242"/>
      <c r="M467" s="246" t="s">
        <v>13</v>
      </c>
      <c r="N467" s="247"/>
      <c r="O467" s="246" t="s">
        <v>14</v>
      </c>
      <c r="P467" s="247"/>
      <c r="Q467" s="246" t="s">
        <v>15</v>
      </c>
      <c r="R467" s="248"/>
    </row>
    <row r="468" spans="1:18" x14ac:dyDescent="0.25">
      <c r="A468" s="249"/>
      <c r="B468" s="39" t="s">
        <v>16</v>
      </c>
      <c r="C468" s="39" t="s">
        <v>17</v>
      </c>
      <c r="D468" s="250"/>
      <c r="E468" s="250"/>
      <c r="F468" s="250"/>
      <c r="G468" s="251"/>
      <c r="H468" s="252" t="s">
        <v>18</v>
      </c>
      <c r="I468" s="253"/>
      <c r="J468" s="252" t="s">
        <v>19</v>
      </c>
      <c r="K468" s="254"/>
      <c r="L468" s="253"/>
      <c r="M468" s="255" t="s">
        <v>20</v>
      </c>
      <c r="N468" s="256"/>
      <c r="O468" s="255" t="s">
        <v>20</v>
      </c>
      <c r="P468" s="256"/>
      <c r="Q468" s="255"/>
      <c r="R468" s="257"/>
    </row>
    <row r="469" spans="1:18" ht="23.25" thickBot="1" x14ac:dyDescent="0.3">
      <c r="A469" s="249"/>
      <c r="B469" s="250"/>
      <c r="C469" s="250"/>
      <c r="D469" s="250"/>
      <c r="E469" s="250"/>
      <c r="F469" s="250"/>
      <c r="G469" s="251"/>
      <c r="H469" s="102" t="s">
        <v>24</v>
      </c>
      <c r="I469" s="43" t="s">
        <v>22</v>
      </c>
      <c r="J469" s="43" t="s">
        <v>220</v>
      </c>
      <c r="K469" s="43" t="s">
        <v>24</v>
      </c>
      <c r="L469" s="258" t="s">
        <v>25</v>
      </c>
      <c r="M469" s="259" t="s">
        <v>26</v>
      </c>
      <c r="N469" s="43" t="s">
        <v>25</v>
      </c>
      <c r="O469" s="43" t="s">
        <v>21</v>
      </c>
      <c r="P469" s="43" t="s">
        <v>25</v>
      </c>
      <c r="Q469" s="260" t="s">
        <v>27</v>
      </c>
      <c r="R469" s="261" t="s">
        <v>28</v>
      </c>
    </row>
    <row r="470" spans="1:18" ht="22.5" x14ac:dyDescent="0.25">
      <c r="A470" s="337">
        <v>159951003</v>
      </c>
      <c r="B470" s="110">
        <v>411001</v>
      </c>
      <c r="C470" s="110" t="s">
        <v>325</v>
      </c>
      <c r="D470" s="110" t="s">
        <v>38</v>
      </c>
      <c r="E470" s="110" t="s">
        <v>38</v>
      </c>
      <c r="F470" s="110"/>
      <c r="G470" s="197">
        <v>157209.29999999999</v>
      </c>
      <c r="H470" s="197"/>
      <c r="I470" s="198">
        <f>91489.38+65719.92</f>
        <v>157209.29999999999</v>
      </c>
      <c r="J470" s="112">
        <v>0</v>
      </c>
      <c r="K470" s="112">
        <v>0</v>
      </c>
      <c r="L470" s="112">
        <v>0</v>
      </c>
      <c r="M470" s="112">
        <f>H470*100/G470</f>
        <v>0</v>
      </c>
      <c r="N470" s="112">
        <f>I470*100/G470</f>
        <v>100</v>
      </c>
      <c r="O470" s="112">
        <f>H470*100/G470</f>
        <v>0</v>
      </c>
      <c r="P470" s="112">
        <f>I470*100/G470</f>
        <v>100</v>
      </c>
      <c r="Q470" s="110"/>
      <c r="R470" s="113" t="s">
        <v>34</v>
      </c>
    </row>
    <row r="471" spans="1:18" ht="123.75" x14ac:dyDescent="0.25">
      <c r="A471" s="268" t="s">
        <v>326</v>
      </c>
      <c r="B471" s="269">
        <v>411002</v>
      </c>
      <c r="C471" s="269" t="s">
        <v>327</v>
      </c>
      <c r="D471" s="269" t="s">
        <v>75</v>
      </c>
      <c r="E471" s="116" t="s">
        <v>199</v>
      </c>
      <c r="F471" s="326" t="s">
        <v>328</v>
      </c>
      <c r="G471" s="271">
        <v>92293.85</v>
      </c>
      <c r="H471" s="200"/>
      <c r="I471" s="200">
        <f>15000+77293.85</f>
        <v>92293.85</v>
      </c>
      <c r="J471" s="157">
        <v>0</v>
      </c>
      <c r="K471" s="157">
        <v>0</v>
      </c>
      <c r="L471" s="157">
        <v>0</v>
      </c>
      <c r="M471" s="157">
        <f>(H471*100)/G471</f>
        <v>0</v>
      </c>
      <c r="N471" s="157">
        <v>100</v>
      </c>
      <c r="O471" s="157">
        <v>0</v>
      </c>
      <c r="P471" s="157">
        <f>(I471*100)/G471</f>
        <v>100</v>
      </c>
      <c r="Q471" s="121"/>
      <c r="R471" s="123" t="s">
        <v>34</v>
      </c>
    </row>
    <row r="472" spans="1:18" ht="101.25" x14ac:dyDescent="0.25">
      <c r="A472" s="268" t="s">
        <v>329</v>
      </c>
      <c r="B472" s="269">
        <v>411003</v>
      </c>
      <c r="C472" s="269" t="s">
        <v>330</v>
      </c>
      <c r="D472" s="269" t="s">
        <v>75</v>
      </c>
      <c r="E472" s="116" t="s">
        <v>199</v>
      </c>
      <c r="F472" s="270" t="s">
        <v>331</v>
      </c>
      <c r="G472" s="271">
        <v>88861.73</v>
      </c>
      <c r="H472" s="200"/>
      <c r="I472" s="200">
        <f>30000+58861.73</f>
        <v>88861.73000000001</v>
      </c>
      <c r="J472" s="157">
        <v>0</v>
      </c>
      <c r="K472" s="157">
        <v>0</v>
      </c>
      <c r="L472" s="157">
        <v>0</v>
      </c>
      <c r="M472" s="157">
        <f>(H472*100)/G472</f>
        <v>0</v>
      </c>
      <c r="N472" s="157">
        <f>I472*100/G472</f>
        <v>100.00000000000003</v>
      </c>
      <c r="O472" s="157">
        <v>0</v>
      </c>
      <c r="P472" s="157">
        <f>(I472*100)/G472</f>
        <v>100.00000000000003</v>
      </c>
      <c r="Q472" s="121"/>
      <c r="R472" s="123" t="s">
        <v>34</v>
      </c>
    </row>
    <row r="473" spans="1:18" ht="146.25" x14ac:dyDescent="0.25">
      <c r="A473" s="268" t="s">
        <v>332</v>
      </c>
      <c r="B473" s="338">
        <v>411004</v>
      </c>
      <c r="C473" s="338" t="s">
        <v>333</v>
      </c>
      <c r="D473" s="338" t="s">
        <v>75</v>
      </c>
      <c r="E473" s="116" t="s">
        <v>199</v>
      </c>
      <c r="F473" s="326" t="s">
        <v>334</v>
      </c>
      <c r="G473" s="271">
        <v>10833.54</v>
      </c>
      <c r="H473" s="339"/>
      <c r="I473" s="339">
        <v>10833.54</v>
      </c>
      <c r="J473" s="340">
        <v>0</v>
      </c>
      <c r="K473" s="340">
        <v>0</v>
      </c>
      <c r="L473" s="340">
        <v>0</v>
      </c>
      <c r="M473" s="340">
        <v>0</v>
      </c>
      <c r="N473" s="340">
        <v>100</v>
      </c>
      <c r="O473" s="340">
        <v>0</v>
      </c>
      <c r="P473" s="340">
        <v>100</v>
      </c>
      <c r="Q473" s="187"/>
      <c r="R473" s="341" t="s">
        <v>34</v>
      </c>
    </row>
    <row r="474" spans="1:18" ht="78.75" x14ac:dyDescent="0.25">
      <c r="A474" s="268" t="s">
        <v>335</v>
      </c>
      <c r="B474" s="338">
        <v>411005</v>
      </c>
      <c r="C474" s="338" t="s">
        <v>336</v>
      </c>
      <c r="D474" s="338" t="s">
        <v>75</v>
      </c>
      <c r="E474" s="116" t="s">
        <v>199</v>
      </c>
      <c r="F474" s="270" t="s">
        <v>317</v>
      </c>
      <c r="G474" s="271">
        <v>31000</v>
      </c>
      <c r="H474" s="271"/>
      <c r="I474" s="271">
        <v>31000</v>
      </c>
      <c r="J474" s="340">
        <v>0</v>
      </c>
      <c r="K474" s="340">
        <v>0</v>
      </c>
      <c r="L474" s="340">
        <v>0</v>
      </c>
      <c r="M474" s="340">
        <v>0</v>
      </c>
      <c r="N474" s="340">
        <v>100</v>
      </c>
      <c r="O474" s="340">
        <v>0</v>
      </c>
      <c r="P474" s="340">
        <v>100</v>
      </c>
      <c r="Q474" s="187"/>
      <c r="R474" s="341" t="s">
        <v>34</v>
      </c>
    </row>
    <row r="475" spans="1:18" ht="90.75" thickBot="1" x14ac:dyDescent="0.3">
      <c r="A475" s="273" t="s">
        <v>337</v>
      </c>
      <c r="B475" s="342">
        <v>411006</v>
      </c>
      <c r="C475" s="342" t="s">
        <v>338</v>
      </c>
      <c r="D475" s="342" t="s">
        <v>75</v>
      </c>
      <c r="E475" s="127" t="s">
        <v>199</v>
      </c>
      <c r="F475" s="275" t="s">
        <v>339</v>
      </c>
      <c r="G475" s="276">
        <v>191976.82</v>
      </c>
      <c r="H475" s="276"/>
      <c r="I475" s="276">
        <v>57593</v>
      </c>
      <c r="J475" s="343">
        <v>0</v>
      </c>
      <c r="K475" s="343">
        <v>0</v>
      </c>
      <c r="L475" s="343">
        <v>0</v>
      </c>
      <c r="M475" s="343">
        <f>H475*100/G475</f>
        <v>0</v>
      </c>
      <c r="N475" s="343">
        <v>30</v>
      </c>
      <c r="O475" s="343">
        <v>0</v>
      </c>
      <c r="P475" s="343">
        <v>0</v>
      </c>
      <c r="Q475" s="344"/>
      <c r="R475" s="345" t="s">
        <v>34</v>
      </c>
    </row>
    <row r="476" spans="1:18" ht="15.75" thickBot="1" x14ac:dyDescent="0.3">
      <c r="A476" s="59"/>
      <c r="B476" s="59"/>
      <c r="C476" s="59"/>
      <c r="D476" s="60"/>
      <c r="E476" s="60"/>
      <c r="F476" s="205" t="s">
        <v>138</v>
      </c>
      <c r="G476" s="61">
        <f>SUM(G470:G475)</f>
        <v>572175.24</v>
      </c>
      <c r="H476" s="192">
        <f>SUM(H470:H475)</f>
        <v>0</v>
      </c>
      <c r="I476" s="324">
        <f>SUM(I470:I475)</f>
        <v>437791.42</v>
      </c>
      <c r="J476" s="221">
        <v>0</v>
      </c>
      <c r="K476" s="222">
        <f>SUM(K471:K471)</f>
        <v>0</v>
      </c>
      <c r="L476" s="223">
        <f>SUM(L471:L471)</f>
        <v>0</v>
      </c>
      <c r="M476" s="278"/>
      <c r="N476" s="60"/>
      <c r="O476" s="60"/>
      <c r="P476" s="60"/>
      <c r="Q476" s="60"/>
      <c r="R476" s="60"/>
    </row>
    <row r="477" spans="1:18" x14ac:dyDescent="0.25">
      <c r="A477" s="59"/>
      <c r="B477" s="59"/>
      <c r="C477" s="59"/>
      <c r="D477" s="60"/>
      <c r="E477" s="60"/>
      <c r="F477" s="205"/>
      <c r="G477" s="70"/>
      <c r="H477" s="70"/>
      <c r="I477" s="325"/>
      <c r="J477" s="224"/>
      <c r="K477" s="225"/>
      <c r="L477" s="225"/>
      <c r="M477" s="278"/>
      <c r="N477" s="60"/>
      <c r="O477" s="60"/>
      <c r="P477" s="60"/>
      <c r="Q477" s="60"/>
      <c r="R477" s="60"/>
    </row>
    <row r="478" spans="1:18" x14ac:dyDescent="0.25">
      <c r="A478" s="1"/>
      <c r="B478" s="1"/>
      <c r="C478" s="1"/>
      <c r="D478" s="1"/>
      <c r="E478" s="2"/>
      <c r="F478" s="1"/>
      <c r="G478" s="80"/>
      <c r="H478" s="80"/>
      <c r="I478" s="1"/>
      <c r="J478" s="6"/>
      <c r="K478" s="1"/>
      <c r="L478" s="1"/>
      <c r="M478" s="226"/>
      <c r="N478" s="227"/>
      <c r="O478" s="6"/>
      <c r="P478" s="6"/>
      <c r="Q478" s="6"/>
      <c r="R478" s="280"/>
    </row>
    <row r="479" spans="1:18" x14ac:dyDescent="0.25">
      <c r="A479" s="1"/>
      <c r="B479" s="1"/>
      <c r="C479" s="1"/>
      <c r="D479" s="1"/>
      <c r="E479" s="2"/>
      <c r="F479" s="1"/>
      <c r="G479" s="80"/>
      <c r="H479" s="80"/>
      <c r="I479" s="1"/>
      <c r="J479" s="6"/>
      <c r="K479" s="1"/>
      <c r="L479" s="1"/>
      <c r="M479" s="226"/>
      <c r="N479" s="227"/>
      <c r="O479" s="6"/>
      <c r="P479" s="6"/>
      <c r="Q479" s="6"/>
      <c r="R479" s="1"/>
    </row>
    <row r="480" spans="1:18" x14ac:dyDescent="0.25">
      <c r="A480" s="1"/>
      <c r="B480" s="1"/>
      <c r="C480" s="1"/>
      <c r="D480" s="1"/>
      <c r="E480" s="2"/>
      <c r="F480" s="1"/>
      <c r="G480" s="80"/>
      <c r="H480" s="80"/>
      <c r="I480" s="1"/>
      <c r="J480" s="6"/>
      <c r="K480" s="1"/>
      <c r="L480" s="1"/>
      <c r="M480" s="226"/>
      <c r="N480" s="227"/>
      <c r="O480" s="6"/>
      <c r="P480" s="6"/>
      <c r="Q480" s="6"/>
      <c r="R480" s="1"/>
    </row>
    <row r="481" spans="1:18" x14ac:dyDescent="0.25">
      <c r="A481" s="1"/>
      <c r="B481" s="1"/>
      <c r="C481" s="1"/>
      <c r="D481" s="1"/>
      <c r="E481" s="2"/>
      <c r="F481" s="1"/>
      <c r="G481" s="80"/>
      <c r="H481" s="80"/>
      <c r="I481" s="1"/>
      <c r="J481" s="6"/>
      <c r="K481" s="1"/>
      <c r="L481" s="1"/>
      <c r="M481" s="226"/>
      <c r="N481" s="227"/>
      <c r="O481" s="6"/>
      <c r="P481" s="6"/>
      <c r="Q481" s="6"/>
      <c r="R481" s="1"/>
    </row>
    <row r="482" spans="1:18" x14ac:dyDescent="0.25">
      <c r="A482" s="1"/>
      <c r="B482" s="1"/>
      <c r="C482" s="1"/>
      <c r="D482" s="1"/>
      <c r="E482" s="2"/>
      <c r="F482" s="1"/>
      <c r="G482" s="80"/>
      <c r="H482" s="80"/>
      <c r="I482" s="1"/>
      <c r="J482" s="6"/>
      <c r="K482" s="1"/>
      <c r="L482" s="1"/>
      <c r="M482" s="226"/>
      <c r="N482" s="227"/>
      <c r="O482" s="6"/>
      <c r="P482" s="6"/>
      <c r="Q482" s="6"/>
      <c r="R482" s="1"/>
    </row>
    <row r="483" spans="1:18" x14ac:dyDescent="0.25">
      <c r="A483" s="1"/>
      <c r="B483" s="1"/>
      <c r="C483" s="1"/>
      <c r="D483" s="1"/>
      <c r="E483" s="2"/>
      <c r="F483" s="1"/>
      <c r="G483" s="80"/>
      <c r="H483" s="80"/>
      <c r="I483" s="1"/>
      <c r="J483" s="6"/>
      <c r="K483" s="1"/>
      <c r="L483" s="1"/>
      <c r="M483" s="226"/>
      <c r="N483" s="227"/>
      <c r="O483" s="6"/>
      <c r="P483" s="6"/>
      <c r="Q483" s="6"/>
      <c r="R483" s="1"/>
    </row>
    <row r="484" spans="1:18" x14ac:dyDescent="0.25">
      <c r="A484" s="1"/>
      <c r="B484" s="1"/>
      <c r="C484" s="2"/>
      <c r="D484" s="1"/>
      <c r="E484" s="2"/>
      <c r="F484" s="1"/>
      <c r="G484" s="80"/>
      <c r="H484" s="80"/>
      <c r="I484" s="1"/>
      <c r="J484" s="6"/>
      <c r="K484" s="1"/>
      <c r="L484" s="1"/>
      <c r="M484" s="226"/>
      <c r="N484" s="227"/>
      <c r="O484" s="6"/>
      <c r="P484" s="6"/>
      <c r="Q484" s="6"/>
      <c r="R484" s="1"/>
    </row>
    <row r="485" spans="1:18" x14ac:dyDescent="0.25">
      <c r="A485" s="1"/>
      <c r="B485" s="1"/>
      <c r="C485" s="2"/>
      <c r="D485" s="1"/>
      <c r="E485" s="2"/>
      <c r="F485" s="1"/>
      <c r="G485" s="80"/>
      <c r="H485" s="80"/>
      <c r="I485" s="1"/>
      <c r="J485" s="6"/>
      <c r="K485" s="1"/>
      <c r="L485" s="1"/>
      <c r="M485" s="226"/>
      <c r="N485" s="227"/>
      <c r="O485" s="6"/>
      <c r="P485" s="6"/>
      <c r="Q485" s="6"/>
      <c r="R485" s="1"/>
    </row>
    <row r="486" spans="1:18" x14ac:dyDescent="0.25">
      <c r="A486" s="1"/>
      <c r="B486" s="1"/>
      <c r="C486" s="2"/>
      <c r="D486" s="1"/>
      <c r="E486" s="2"/>
      <c r="F486" s="1"/>
      <c r="G486" s="80"/>
      <c r="H486" s="80"/>
      <c r="I486" s="1"/>
      <c r="J486" s="6"/>
      <c r="K486" s="1"/>
      <c r="L486" s="1"/>
      <c r="M486" s="226"/>
      <c r="N486" s="227"/>
      <c r="O486" s="6"/>
      <c r="P486" s="6"/>
      <c r="Q486" s="6"/>
      <c r="R486" s="1"/>
    </row>
    <row r="487" spans="1:18" x14ac:dyDescent="0.25">
      <c r="A487" s="1"/>
      <c r="B487" s="1"/>
      <c r="C487" s="2"/>
      <c r="D487" s="1"/>
      <c r="E487" s="2"/>
      <c r="F487" s="1"/>
      <c r="G487" s="80"/>
      <c r="H487" s="80"/>
      <c r="I487" s="1"/>
      <c r="J487" s="6"/>
      <c r="K487" s="1"/>
      <c r="L487" s="1"/>
      <c r="M487" s="226"/>
      <c r="N487" s="227"/>
      <c r="O487" s="6"/>
      <c r="P487" s="6"/>
      <c r="Q487" s="6"/>
      <c r="R487" s="1"/>
    </row>
    <row r="488" spans="1:18" x14ac:dyDescent="0.25">
      <c r="A488" s="1"/>
      <c r="B488" s="1"/>
      <c r="C488" s="2"/>
      <c r="D488" s="1"/>
      <c r="E488" s="2"/>
      <c r="F488" s="1"/>
      <c r="G488" s="80"/>
      <c r="H488" s="80"/>
      <c r="I488" s="1"/>
      <c r="J488" s="6"/>
      <c r="K488" s="1"/>
      <c r="L488" s="1"/>
      <c r="M488" s="226"/>
      <c r="N488" s="227"/>
      <c r="O488" s="6"/>
      <c r="P488" s="6"/>
      <c r="Q488" s="6"/>
      <c r="R488" s="1"/>
    </row>
    <row r="489" spans="1:18" x14ac:dyDescent="0.25">
      <c r="A489" s="81" t="s">
        <v>0</v>
      </c>
      <c r="B489" s="81"/>
      <c r="C489" s="81"/>
      <c r="D489" s="9" t="s">
        <v>251</v>
      </c>
      <c r="E489" s="9"/>
      <c r="F489" s="9"/>
      <c r="G489" s="9"/>
      <c r="H489" s="9"/>
      <c r="I489" s="9"/>
      <c r="J489" s="10"/>
      <c r="K489" s="11"/>
      <c r="L489" s="11"/>
      <c r="M489" s="228"/>
      <c r="N489" s="227"/>
      <c r="O489" s="6"/>
      <c r="P489" s="6"/>
      <c r="Q489" s="6"/>
      <c r="R489" s="1"/>
    </row>
    <row r="490" spans="1:18" x14ac:dyDescent="0.25">
      <c r="B490" s="229"/>
      <c r="C490" s="229" t="s">
        <v>2</v>
      </c>
      <c r="D490" s="230" t="s">
        <v>340</v>
      </c>
      <c r="E490" s="230"/>
      <c r="F490" s="230"/>
      <c r="G490" s="230"/>
      <c r="H490" s="230"/>
      <c r="I490" s="230"/>
      <c r="J490" s="10"/>
      <c r="K490" s="11"/>
      <c r="L490" s="11"/>
      <c r="M490" s="228"/>
      <c r="N490" s="227"/>
      <c r="O490" s="6"/>
      <c r="P490" s="6"/>
      <c r="Q490" s="6"/>
      <c r="R490" s="1"/>
    </row>
    <row r="491" spans="1:18" x14ac:dyDescent="0.25">
      <c r="B491" s="145"/>
      <c r="C491" s="145" t="s">
        <v>4</v>
      </c>
      <c r="D491" s="231" t="s">
        <v>5</v>
      </c>
      <c r="E491" s="231"/>
      <c r="F491" s="16"/>
      <c r="G491" s="87"/>
      <c r="H491" s="88"/>
      <c r="I491" s="89"/>
      <c r="J491" s="6"/>
      <c r="K491" s="11"/>
      <c r="L491" s="11"/>
      <c r="M491" s="228"/>
      <c r="N491" s="227"/>
      <c r="O491" s="6"/>
      <c r="P491" s="6"/>
      <c r="Q491" s="6"/>
      <c r="R491" s="1"/>
    </row>
    <row r="492" spans="1:18" ht="15.75" thickBot="1" x14ac:dyDescent="0.3">
      <c r="A492" s="25"/>
      <c r="B492" s="25"/>
      <c r="C492" s="25"/>
      <c r="D492" s="25"/>
      <c r="E492" s="25"/>
      <c r="F492" s="21"/>
      <c r="G492" s="94"/>
      <c r="H492" s="95"/>
      <c r="I492" s="27"/>
      <c r="J492" s="26"/>
      <c r="K492" s="27"/>
      <c r="L492" s="27"/>
      <c r="M492" s="298"/>
      <c r="N492" s="291"/>
      <c r="O492" s="26"/>
      <c r="P492" s="26"/>
      <c r="Q492" s="26"/>
      <c r="R492" s="1"/>
    </row>
    <row r="493" spans="1:18" x14ac:dyDescent="0.25">
      <c r="A493" s="240" t="s">
        <v>217</v>
      </c>
      <c r="B493" s="241" t="s">
        <v>7</v>
      </c>
      <c r="C493" s="242"/>
      <c r="D493" s="243" t="s">
        <v>218</v>
      </c>
      <c r="E493" s="243" t="s">
        <v>219</v>
      </c>
      <c r="F493" s="243" t="s">
        <v>10</v>
      </c>
      <c r="G493" s="244" t="s">
        <v>73</v>
      </c>
      <c r="H493" s="241" t="s">
        <v>12</v>
      </c>
      <c r="I493" s="245"/>
      <c r="J493" s="245"/>
      <c r="K493" s="245"/>
      <c r="L493" s="242"/>
      <c r="M493" s="246" t="s">
        <v>13</v>
      </c>
      <c r="N493" s="247"/>
      <c r="O493" s="246" t="s">
        <v>14</v>
      </c>
      <c r="P493" s="247"/>
      <c r="Q493" s="246" t="s">
        <v>15</v>
      </c>
      <c r="R493" s="248"/>
    </row>
    <row r="494" spans="1:18" x14ac:dyDescent="0.25">
      <c r="A494" s="249"/>
      <c r="B494" s="39" t="s">
        <v>16</v>
      </c>
      <c r="C494" s="39" t="s">
        <v>17</v>
      </c>
      <c r="D494" s="250"/>
      <c r="E494" s="250"/>
      <c r="F494" s="250"/>
      <c r="G494" s="251"/>
      <c r="H494" s="252" t="s">
        <v>18</v>
      </c>
      <c r="I494" s="253"/>
      <c r="J494" s="252" t="s">
        <v>19</v>
      </c>
      <c r="K494" s="254"/>
      <c r="L494" s="253"/>
      <c r="M494" s="255" t="s">
        <v>20</v>
      </c>
      <c r="N494" s="256"/>
      <c r="O494" s="255" t="s">
        <v>20</v>
      </c>
      <c r="P494" s="256"/>
      <c r="Q494" s="255"/>
      <c r="R494" s="257"/>
    </row>
    <row r="495" spans="1:18" ht="23.25" thickBot="1" x14ac:dyDescent="0.3">
      <c r="A495" s="249"/>
      <c r="B495" s="250"/>
      <c r="C495" s="250"/>
      <c r="D495" s="250"/>
      <c r="E495" s="250"/>
      <c r="F495" s="250"/>
      <c r="G495" s="251"/>
      <c r="H495" s="102" t="s">
        <v>24</v>
      </c>
      <c r="I495" s="43" t="s">
        <v>22</v>
      </c>
      <c r="J495" s="43" t="s">
        <v>220</v>
      </c>
      <c r="K495" s="43" t="s">
        <v>24</v>
      </c>
      <c r="L495" s="258" t="s">
        <v>25</v>
      </c>
      <c r="M495" s="259" t="s">
        <v>26</v>
      </c>
      <c r="N495" s="43" t="s">
        <v>25</v>
      </c>
      <c r="O495" s="43" t="s">
        <v>21</v>
      </c>
      <c r="P495" s="43" t="s">
        <v>25</v>
      </c>
      <c r="Q495" s="260" t="s">
        <v>27</v>
      </c>
      <c r="R495" s="261" t="s">
        <v>28</v>
      </c>
    </row>
    <row r="496" spans="1:18" ht="23.25" thickBot="1" x14ac:dyDescent="0.3">
      <c r="A496" s="217">
        <v>159951003</v>
      </c>
      <c r="B496" s="218">
        <v>412001</v>
      </c>
      <c r="C496" s="218" t="s">
        <v>341</v>
      </c>
      <c r="D496" s="218" t="s">
        <v>75</v>
      </c>
      <c r="E496" s="213" t="s">
        <v>38</v>
      </c>
      <c r="F496" s="220" t="s">
        <v>328</v>
      </c>
      <c r="G496" s="49">
        <v>158262.85999999999</v>
      </c>
      <c r="H496" s="212"/>
      <c r="I496" s="212">
        <f>11829.58+18662.72+1300+8475+19289.01+32621-11829+5114+18012+13083.4+41705.15</f>
        <v>158262.85999999999</v>
      </c>
      <c r="J496" s="213" t="s">
        <v>38</v>
      </c>
      <c r="K496" s="213">
        <v>0</v>
      </c>
      <c r="L496" s="214" t="s">
        <v>33</v>
      </c>
      <c r="M496" s="346">
        <f>(H496*100)/G496</f>
        <v>0</v>
      </c>
      <c r="N496" s="215">
        <f>I496*100/G496</f>
        <v>100</v>
      </c>
      <c r="O496" s="347">
        <v>0</v>
      </c>
      <c r="P496" s="347">
        <v>0</v>
      </c>
      <c r="Q496" s="213" t="s">
        <v>38</v>
      </c>
      <c r="R496" s="216" t="s">
        <v>38</v>
      </c>
    </row>
    <row r="497" spans="1:18" ht="15.75" thickBot="1" x14ac:dyDescent="0.3">
      <c r="A497" s="302"/>
      <c r="B497" s="302"/>
      <c r="C497" s="302"/>
      <c r="D497" s="302"/>
      <c r="E497" s="142"/>
      <c r="F497" s="205" t="s">
        <v>138</v>
      </c>
      <c r="G497" s="61">
        <f>SUM(G495:G496)</f>
        <v>158262.85999999999</v>
      </c>
      <c r="H497" s="192">
        <f>SUM(H495:H496)</f>
        <v>0</v>
      </c>
      <c r="I497" s="324">
        <f>SUM(I495:I496)</f>
        <v>158262.85999999999</v>
      </c>
      <c r="J497" s="213" t="s">
        <v>38</v>
      </c>
      <c r="K497" s="348">
        <f>SUM(K495:K495)</f>
        <v>0</v>
      </c>
      <c r="L497" s="349">
        <f>SUM(L495:L495)</f>
        <v>0</v>
      </c>
      <c r="M497" s="182"/>
      <c r="N497" s="182"/>
      <c r="O497" s="350"/>
      <c r="P497" s="350"/>
      <c r="Q497" s="142"/>
      <c r="R497" s="142"/>
    </row>
    <row r="498" spans="1:18" x14ac:dyDescent="0.25">
      <c r="A498" s="302"/>
      <c r="B498" s="302"/>
      <c r="C498" s="302"/>
      <c r="D498" s="302"/>
      <c r="E498" s="142"/>
      <c r="F498" s="332"/>
      <c r="G498" s="351"/>
      <c r="H498" s="141"/>
      <c r="I498" s="141"/>
      <c r="J498" s="142"/>
      <c r="K498" s="142"/>
      <c r="L498" s="143"/>
      <c r="M498" s="182"/>
      <c r="N498" s="182"/>
      <c r="O498" s="350"/>
      <c r="P498" s="350"/>
      <c r="Q498" s="142"/>
      <c r="R498" s="142"/>
    </row>
    <row r="499" spans="1:18" ht="15.75" thickBot="1" x14ac:dyDescent="0.3">
      <c r="A499" s="302"/>
      <c r="B499" s="302"/>
      <c r="C499" s="302"/>
      <c r="D499" s="302"/>
      <c r="E499" s="142"/>
      <c r="F499" s="142"/>
      <c r="G499" s="351"/>
      <c r="H499" s="141"/>
      <c r="I499" s="141"/>
      <c r="J499" s="142"/>
      <c r="K499" s="142"/>
      <c r="L499" s="143"/>
      <c r="M499" s="182"/>
      <c r="N499" s="182"/>
      <c r="O499" s="350"/>
      <c r="P499" s="350"/>
      <c r="Q499" s="142"/>
      <c r="R499" s="142"/>
    </row>
    <row r="500" spans="1:18" ht="15.75" thickBot="1" x14ac:dyDescent="0.3">
      <c r="A500" s="59"/>
      <c r="B500" s="59"/>
      <c r="C500" s="59"/>
      <c r="D500" s="60"/>
      <c r="E500" s="60"/>
      <c r="F500" s="352" t="s">
        <v>342</v>
      </c>
      <c r="G500" s="353">
        <f>G130+G205+G251+G282+G309+G368+G451+G476+G497</f>
        <v>28608762.089999992</v>
      </c>
      <c r="H500" s="353">
        <f>H130+H205+H251+H282+H309+H368+H451+H476+H497</f>
        <v>1495966.95</v>
      </c>
      <c r="I500" s="354">
        <f>I130+I205+I251+I282+I309+I368+I451+I476+I497</f>
        <v>25452397.609999999</v>
      </c>
      <c r="J500" s="205"/>
      <c r="K500" s="175"/>
      <c r="L500" s="336"/>
      <c r="M500" s="278"/>
      <c r="N500" s="60"/>
      <c r="O500" s="60"/>
      <c r="P500" s="60"/>
      <c r="Q500" s="60"/>
      <c r="R500" s="60"/>
    </row>
    <row r="501" spans="1:18" x14ac:dyDescent="0.25">
      <c r="A501" s="59"/>
      <c r="B501" s="59"/>
      <c r="C501" s="59"/>
      <c r="D501" s="60"/>
      <c r="E501" s="60"/>
      <c r="F501" s="355"/>
      <c r="G501" s="356"/>
      <c r="H501" s="70"/>
      <c r="I501" s="356"/>
      <c r="J501" s="357"/>
      <c r="K501" s="175"/>
      <c r="L501" s="336"/>
      <c r="N501" s="60"/>
      <c r="O501" s="60"/>
      <c r="P501" s="60"/>
      <c r="Q501" s="60"/>
      <c r="R501" s="60"/>
    </row>
    <row r="502" spans="1:18" x14ac:dyDescent="0.25">
      <c r="A502" s="59"/>
      <c r="B502" s="59"/>
      <c r="C502" s="59"/>
      <c r="D502" s="60"/>
      <c r="E502" s="60"/>
      <c r="F502" s="358"/>
      <c r="G502" s="70"/>
      <c r="H502" s="70"/>
      <c r="I502" s="70"/>
      <c r="J502" s="205"/>
      <c r="K502" s="175"/>
      <c r="L502" s="336"/>
      <c r="M502" s="278"/>
      <c r="N502" s="60"/>
      <c r="O502" s="60"/>
      <c r="P502" s="60"/>
      <c r="Q502" s="60"/>
      <c r="R502" s="60"/>
    </row>
    <row r="503" spans="1:18" x14ac:dyDescent="0.25">
      <c r="A503" s="60"/>
      <c r="B503" s="60"/>
      <c r="C503" s="60"/>
      <c r="D503" s="60"/>
      <c r="E503" s="60"/>
      <c r="F503" s="37"/>
      <c r="G503" s="356"/>
      <c r="H503" s="356"/>
      <c r="I503" s="356"/>
      <c r="J503" s="205"/>
      <c r="K503" s="175"/>
      <c r="L503" s="336"/>
      <c r="M503" s="278"/>
      <c r="N503" s="60"/>
      <c r="O503" s="60"/>
      <c r="P503" s="60"/>
      <c r="Q503" s="60"/>
      <c r="R503" s="60"/>
    </row>
    <row r="504" spans="1:18" x14ac:dyDescent="0.25">
      <c r="A504" s="68"/>
      <c r="B504" s="68"/>
      <c r="C504" s="68"/>
      <c r="D504" s="69"/>
      <c r="E504" s="279"/>
      <c r="F504" s="69"/>
      <c r="G504" s="292"/>
      <c r="H504" s="293"/>
      <c r="I504" s="294"/>
      <c r="J504" s="205"/>
      <c r="K504" s="295"/>
      <c r="L504" s="296"/>
      <c r="M504" s="278"/>
      <c r="N504" s="291"/>
      <c r="O504" s="60"/>
      <c r="P504" s="60"/>
      <c r="Q504" s="60"/>
      <c r="R504" s="60"/>
    </row>
    <row r="505" spans="1:18" x14ac:dyDescent="0.25">
      <c r="A505" s="1"/>
      <c r="B505" s="1"/>
      <c r="C505" s="1"/>
      <c r="D505" s="1"/>
      <c r="E505" s="2"/>
      <c r="F505" s="1"/>
      <c r="G505" s="80"/>
      <c r="H505" s="80"/>
      <c r="I505" s="1"/>
      <c r="J505" s="6"/>
      <c r="K505" s="1"/>
      <c r="L505" s="1"/>
      <c r="M505" s="226"/>
      <c r="N505" s="227"/>
      <c r="O505" s="6"/>
      <c r="P505" s="6"/>
      <c r="Q505" s="6"/>
      <c r="R505" s="1"/>
    </row>
    <row r="506" spans="1:18" x14ac:dyDescent="0.25">
      <c r="A506" s="1"/>
      <c r="B506" s="1"/>
      <c r="C506" s="1"/>
      <c r="D506" s="1"/>
      <c r="E506" s="2"/>
      <c r="F506" s="1"/>
      <c r="G506" s="80"/>
      <c r="H506" s="80"/>
      <c r="I506" s="1"/>
      <c r="J506" s="6"/>
      <c r="K506" s="1"/>
      <c r="L506" s="1"/>
      <c r="M506" s="226"/>
      <c r="N506" s="227"/>
      <c r="O506" s="6"/>
      <c r="P506" s="6"/>
      <c r="Q506" s="6"/>
      <c r="R506" s="1"/>
    </row>
    <row r="507" spans="1:18" x14ac:dyDescent="0.25">
      <c r="A507" s="1"/>
      <c r="B507" s="1"/>
      <c r="C507" s="1"/>
      <c r="D507" s="1"/>
      <c r="E507" s="2"/>
      <c r="F507" s="1"/>
      <c r="G507" s="80"/>
      <c r="H507" s="80"/>
      <c r="I507" s="1"/>
      <c r="J507" s="6"/>
      <c r="K507" s="1"/>
      <c r="L507" s="1"/>
      <c r="M507" s="226"/>
      <c r="N507" s="227"/>
      <c r="O507" s="6"/>
      <c r="P507" s="6"/>
      <c r="Q507" s="6"/>
      <c r="R507" s="1"/>
    </row>
    <row r="508" spans="1:18" x14ac:dyDescent="0.25">
      <c r="A508" s="1"/>
      <c r="B508" s="1"/>
      <c r="C508" s="1"/>
      <c r="D508" s="1"/>
      <c r="E508" s="2"/>
      <c r="F508" s="1"/>
      <c r="G508" s="80"/>
      <c r="H508" s="80"/>
      <c r="I508" s="1"/>
      <c r="J508" s="6"/>
      <c r="K508" s="1"/>
      <c r="L508" s="1"/>
      <c r="M508" s="226"/>
      <c r="N508" s="227"/>
      <c r="O508" s="6"/>
      <c r="P508" s="6"/>
      <c r="Q508" s="6"/>
      <c r="R508" s="1"/>
    </row>
    <row r="509" spans="1:18" x14ac:dyDescent="0.25">
      <c r="A509" s="1"/>
      <c r="B509" s="1"/>
      <c r="C509" s="1"/>
      <c r="D509" s="1"/>
      <c r="E509" s="2"/>
      <c r="F509" s="1"/>
      <c r="G509" s="80"/>
      <c r="H509" s="80"/>
      <c r="I509" s="1"/>
      <c r="J509" s="6"/>
      <c r="K509" s="1"/>
      <c r="L509" s="1"/>
      <c r="M509" s="226"/>
      <c r="N509" s="227"/>
      <c r="O509" s="6"/>
      <c r="P509" s="6"/>
      <c r="Q509" s="6"/>
      <c r="R509" s="1"/>
    </row>
    <row r="510" spans="1:18" x14ac:dyDescent="0.25">
      <c r="A510" s="1"/>
      <c r="B510" s="1"/>
      <c r="C510" s="1"/>
      <c r="D510" s="1"/>
      <c r="E510" s="2"/>
      <c r="F510" s="1"/>
      <c r="G510" s="80"/>
      <c r="H510" s="80"/>
      <c r="I510" s="1"/>
      <c r="J510" s="6"/>
      <c r="K510" s="1"/>
      <c r="L510" s="1"/>
      <c r="M510" s="226"/>
      <c r="N510" s="227"/>
      <c r="O510" s="6"/>
      <c r="P510" s="6"/>
      <c r="Q510" s="6"/>
      <c r="R510" s="1"/>
    </row>
    <row r="511" spans="1:18" x14ac:dyDescent="0.25">
      <c r="A511" s="1"/>
      <c r="B511" s="1"/>
      <c r="C511" s="1"/>
      <c r="D511" s="1"/>
      <c r="E511" s="2"/>
      <c r="F511" s="1"/>
      <c r="G511" s="80"/>
      <c r="H511" s="80"/>
      <c r="I511" s="1"/>
      <c r="J511" s="6"/>
      <c r="K511" s="1"/>
      <c r="L511" s="1"/>
      <c r="M511" s="226"/>
      <c r="N511" s="227"/>
      <c r="O511" s="6"/>
      <c r="P511" s="6"/>
      <c r="Q511" s="6"/>
      <c r="R511" s="1"/>
    </row>
    <row r="512" spans="1:18" x14ac:dyDescent="0.25">
      <c r="A512" s="1"/>
      <c r="B512" s="1"/>
      <c r="C512" s="1"/>
      <c r="D512" s="1"/>
      <c r="E512" s="2"/>
      <c r="F512" s="1"/>
      <c r="G512" s="80"/>
      <c r="H512" s="80"/>
      <c r="I512" s="1"/>
      <c r="J512" s="6"/>
      <c r="K512" s="1"/>
      <c r="L512" s="1"/>
      <c r="M512" s="226"/>
      <c r="N512" s="227"/>
      <c r="O512" s="6"/>
      <c r="P512" s="6"/>
      <c r="Q512" s="6"/>
      <c r="R512" s="1"/>
    </row>
    <row r="513" spans="1:19" x14ac:dyDescent="0.25">
      <c r="A513" s="1"/>
      <c r="B513" s="1"/>
      <c r="C513" s="1"/>
      <c r="D513" s="1"/>
      <c r="E513" s="2"/>
      <c r="F513" s="1"/>
      <c r="G513" s="80"/>
      <c r="H513" s="80"/>
      <c r="I513" s="1"/>
      <c r="J513" s="6"/>
      <c r="K513" s="1"/>
      <c r="L513" s="1"/>
      <c r="M513" s="226"/>
      <c r="N513" s="227"/>
      <c r="O513" s="6"/>
      <c r="P513" s="6"/>
      <c r="Q513" s="6"/>
      <c r="R513" s="1"/>
    </row>
    <row r="514" spans="1:19" x14ac:dyDescent="0.25">
      <c r="H514" s="178"/>
    </row>
    <row r="515" spans="1:19" x14ac:dyDescent="0.25">
      <c r="G515" s="359"/>
      <c r="H515" s="178"/>
    </row>
    <row r="517" spans="1:19" x14ac:dyDescent="0.25">
      <c r="A517" s="1"/>
      <c r="B517" s="1"/>
      <c r="C517" s="1"/>
      <c r="D517" s="2"/>
      <c r="E517" s="1"/>
      <c r="F517" s="1"/>
      <c r="G517" s="79"/>
      <c r="H517" s="80"/>
      <c r="I517" s="80"/>
      <c r="J517" s="1"/>
      <c r="K517" s="6"/>
      <c r="L517" s="1"/>
      <c r="M517" s="1"/>
      <c r="N517" s="1"/>
      <c r="O517" s="6"/>
      <c r="P517" s="6"/>
      <c r="Q517" s="6"/>
      <c r="R517" s="6"/>
      <c r="S517" s="1"/>
    </row>
    <row r="518" spans="1:19" x14ac:dyDescent="0.25">
      <c r="A518" s="1"/>
      <c r="B518" s="1"/>
      <c r="C518" s="1"/>
      <c r="D518" s="2"/>
      <c r="E518" s="1"/>
      <c r="F518" s="1"/>
      <c r="G518" s="79"/>
      <c r="H518" s="80"/>
      <c r="I518" s="80"/>
      <c r="J518" s="1"/>
      <c r="K518" s="6"/>
      <c r="L518" s="1"/>
      <c r="M518" s="1"/>
      <c r="N518" s="1"/>
      <c r="O518" s="6"/>
      <c r="P518" s="6"/>
      <c r="Q518" s="6"/>
      <c r="R518" s="6"/>
      <c r="S518" s="1"/>
    </row>
    <row r="519" spans="1:19" x14ac:dyDescent="0.25">
      <c r="A519" s="1"/>
      <c r="B519" s="1"/>
      <c r="C519" s="1"/>
      <c r="D519" s="2"/>
      <c r="E519" s="1"/>
      <c r="F519" s="1"/>
      <c r="G519" s="79"/>
      <c r="H519" s="80"/>
      <c r="I519" s="80"/>
      <c r="J519" s="1"/>
      <c r="K519" s="6"/>
      <c r="L519" s="1"/>
      <c r="M519" s="1"/>
      <c r="N519" s="1"/>
      <c r="O519" s="6"/>
      <c r="P519" s="6"/>
      <c r="Q519" s="6"/>
      <c r="R519" s="6"/>
      <c r="S519" s="1"/>
    </row>
    <row r="520" spans="1:19" x14ac:dyDescent="0.25">
      <c r="A520" s="1"/>
      <c r="B520" s="1"/>
      <c r="C520" s="1"/>
      <c r="D520" s="2"/>
      <c r="E520" s="1"/>
      <c r="F520" s="1"/>
      <c r="G520" s="79"/>
      <c r="H520" s="80"/>
      <c r="I520" s="80"/>
      <c r="J520" s="1"/>
      <c r="K520" s="6"/>
      <c r="L520" s="1"/>
      <c r="M520" s="1"/>
      <c r="N520" s="1"/>
      <c r="O520" s="6"/>
      <c r="P520" s="6"/>
      <c r="Q520" s="6"/>
      <c r="R520" s="6"/>
      <c r="S520" s="1"/>
    </row>
    <row r="521" spans="1:19" x14ac:dyDescent="0.25">
      <c r="A521" s="1"/>
      <c r="B521" s="81" t="s">
        <v>0</v>
      </c>
      <c r="C521" s="81"/>
      <c r="D521" s="81"/>
      <c r="E521" s="9" t="s">
        <v>71</v>
      </c>
      <c r="F521" s="9"/>
      <c r="G521" s="9"/>
      <c r="H521" s="9"/>
      <c r="I521" s="9"/>
      <c r="J521" s="9"/>
      <c r="K521" s="10"/>
      <c r="L521" s="11"/>
      <c r="M521" s="11"/>
      <c r="N521" s="11"/>
      <c r="O521" s="6"/>
      <c r="P521" s="6"/>
      <c r="Q521" s="6"/>
      <c r="R521" s="6"/>
      <c r="S521" s="1"/>
    </row>
    <row r="522" spans="1:19" x14ac:dyDescent="0.25">
      <c r="A522" s="1"/>
      <c r="B522" s="82" t="s">
        <v>2</v>
      </c>
      <c r="C522" s="82"/>
      <c r="D522" s="82"/>
      <c r="E522" s="83" t="s">
        <v>72</v>
      </c>
      <c r="F522" s="83"/>
      <c r="G522" s="83"/>
      <c r="H522" s="83"/>
      <c r="I522" s="83"/>
      <c r="J522" s="83"/>
      <c r="K522" s="10"/>
      <c r="L522" s="11"/>
      <c r="M522" s="11"/>
      <c r="N522" s="11"/>
      <c r="O522" s="6"/>
      <c r="P522" s="6"/>
      <c r="Q522" s="6"/>
      <c r="R522" s="6"/>
      <c r="S522" s="1"/>
    </row>
    <row r="523" spans="1:19" x14ac:dyDescent="0.25">
      <c r="A523" s="13"/>
      <c r="B523" s="81" t="s">
        <v>4</v>
      </c>
      <c r="C523" s="81"/>
      <c r="D523" s="81"/>
      <c r="E523" s="84" t="s">
        <v>69</v>
      </c>
      <c r="F523" s="85"/>
      <c r="G523" s="86"/>
      <c r="H523" s="87"/>
      <c r="I523" s="88"/>
      <c r="J523" s="89"/>
      <c r="K523" s="6"/>
      <c r="L523" s="11"/>
      <c r="M523" s="11"/>
      <c r="N523" s="11"/>
      <c r="O523" s="6"/>
      <c r="P523" s="6"/>
      <c r="Q523" s="6"/>
      <c r="R523" s="6"/>
      <c r="S523" s="1"/>
    </row>
    <row r="524" spans="1:19" ht="15.75" thickBot="1" x14ac:dyDescent="0.3">
      <c r="A524" s="13"/>
      <c r="B524" s="90"/>
      <c r="C524" s="90"/>
      <c r="D524" s="90"/>
      <c r="E524" s="91"/>
      <c r="F524" s="92"/>
      <c r="G524" s="93"/>
      <c r="H524" s="94"/>
      <c r="I524" s="95"/>
      <c r="J524" s="27"/>
      <c r="K524" s="6"/>
      <c r="L524" s="11"/>
      <c r="M524" s="11"/>
      <c r="N524" s="11"/>
      <c r="O524" s="6"/>
      <c r="P524" s="6"/>
      <c r="Q524" s="6"/>
      <c r="R524" s="6"/>
      <c r="S524" s="1"/>
    </row>
    <row r="525" spans="1:19" x14ac:dyDescent="0.25">
      <c r="A525" s="10"/>
      <c r="B525" s="29" t="s">
        <v>6</v>
      </c>
      <c r="C525" s="30" t="s">
        <v>7</v>
      </c>
      <c r="D525" s="30"/>
      <c r="E525" s="30" t="s">
        <v>8</v>
      </c>
      <c r="F525" s="30" t="s">
        <v>9</v>
      </c>
      <c r="G525" s="96" t="s">
        <v>10</v>
      </c>
      <c r="H525" s="97" t="s">
        <v>73</v>
      </c>
      <c r="I525" s="30" t="s">
        <v>12</v>
      </c>
      <c r="J525" s="30"/>
      <c r="K525" s="30"/>
      <c r="L525" s="30"/>
      <c r="M525" s="30"/>
      <c r="N525" s="30" t="s">
        <v>13</v>
      </c>
      <c r="O525" s="30"/>
      <c r="P525" s="30" t="s">
        <v>14</v>
      </c>
      <c r="Q525" s="30"/>
      <c r="R525" s="30" t="s">
        <v>15</v>
      </c>
      <c r="S525" s="32"/>
    </row>
    <row r="526" spans="1:19" x14ac:dyDescent="0.25">
      <c r="A526" s="10"/>
      <c r="B526" s="33"/>
      <c r="C526" s="34" t="s">
        <v>16</v>
      </c>
      <c r="D526" s="34" t="s">
        <v>17</v>
      </c>
      <c r="E526" s="34"/>
      <c r="F526" s="34"/>
      <c r="G526" s="98"/>
      <c r="H526" s="99"/>
      <c r="I526" s="34" t="s">
        <v>18</v>
      </c>
      <c r="J526" s="34"/>
      <c r="K526" s="34" t="s">
        <v>19</v>
      </c>
      <c r="L526" s="34"/>
      <c r="M526" s="34"/>
      <c r="N526" s="34" t="s">
        <v>20</v>
      </c>
      <c r="O526" s="34"/>
      <c r="P526" s="34" t="s">
        <v>20</v>
      </c>
      <c r="Q526" s="34"/>
      <c r="R526" s="34"/>
      <c r="S526" s="36"/>
    </row>
    <row r="527" spans="1:19" ht="23.25" thickBot="1" x14ac:dyDescent="0.3">
      <c r="A527" s="37"/>
      <c r="B527" s="38"/>
      <c r="C527" s="39"/>
      <c r="D527" s="39"/>
      <c r="E527" s="39"/>
      <c r="F527" s="39"/>
      <c r="G527" s="100"/>
      <c r="H527" s="101"/>
      <c r="I527" s="102" t="s">
        <v>21</v>
      </c>
      <c r="J527" s="43" t="s">
        <v>22</v>
      </c>
      <c r="K527" s="43" t="s">
        <v>23</v>
      </c>
      <c r="L527" s="43" t="s">
        <v>24</v>
      </c>
      <c r="M527" s="44" t="s">
        <v>25</v>
      </c>
      <c r="N527" s="43" t="s">
        <v>26</v>
      </c>
      <c r="O527" s="43" t="s">
        <v>25</v>
      </c>
      <c r="P527" s="43" t="s">
        <v>21</v>
      </c>
      <c r="Q527" s="43" t="s">
        <v>22</v>
      </c>
      <c r="R527" s="43" t="s">
        <v>27</v>
      </c>
      <c r="S527" s="46" t="s">
        <v>28</v>
      </c>
    </row>
    <row r="528" spans="1:19" ht="78.75" x14ac:dyDescent="0.25">
      <c r="A528" s="362"/>
      <c r="B528" s="103">
        <v>159951005</v>
      </c>
      <c r="C528" s="104">
        <v>401001</v>
      </c>
      <c r="D528" s="104" t="s">
        <v>74</v>
      </c>
      <c r="E528" s="104" t="s">
        <v>75</v>
      </c>
      <c r="F528" s="105" t="s">
        <v>76</v>
      </c>
      <c r="G528" s="106" t="s">
        <v>77</v>
      </c>
      <c r="H528" s="107">
        <v>562687.16</v>
      </c>
      <c r="I528" s="108"/>
      <c r="J528" s="109">
        <f>92756.15+60560.46+275254.97+134115.58</f>
        <v>562687.15999999992</v>
      </c>
      <c r="K528" s="110">
        <v>0</v>
      </c>
      <c r="L528" s="110">
        <v>0</v>
      </c>
      <c r="M528" s="111" t="s">
        <v>33</v>
      </c>
      <c r="N528" s="112">
        <f>I528*100/H528</f>
        <v>0</v>
      </c>
      <c r="O528" s="112">
        <f>J528*100/H528</f>
        <v>99.999999999999986</v>
      </c>
      <c r="P528" s="112">
        <f>I528*100/H528</f>
        <v>0</v>
      </c>
      <c r="Q528" s="112">
        <f>J528*100/H528</f>
        <v>99.999999999999986</v>
      </c>
      <c r="R528" s="110" t="s">
        <v>34</v>
      </c>
      <c r="S528" s="113"/>
    </row>
    <row r="529" spans="1:19" ht="112.5" x14ac:dyDescent="0.25">
      <c r="A529" s="362"/>
      <c r="B529" s="114">
        <v>159951006</v>
      </c>
      <c r="C529" s="115">
        <v>401002</v>
      </c>
      <c r="D529" s="115" t="s">
        <v>78</v>
      </c>
      <c r="E529" s="115" t="s">
        <v>79</v>
      </c>
      <c r="F529" s="116" t="s">
        <v>80</v>
      </c>
      <c r="G529" s="117" t="s">
        <v>77</v>
      </c>
      <c r="H529" s="118">
        <v>51283.6</v>
      </c>
      <c r="I529" s="119"/>
      <c r="J529" s="120">
        <v>51283.6</v>
      </c>
      <c r="K529" s="121">
        <v>0</v>
      </c>
      <c r="L529" s="121">
        <v>0</v>
      </c>
      <c r="M529" s="122" t="s">
        <v>33</v>
      </c>
      <c r="N529" s="121">
        <v>0</v>
      </c>
      <c r="O529" s="121">
        <v>100</v>
      </c>
      <c r="P529" s="121">
        <v>0</v>
      </c>
      <c r="Q529" s="121">
        <v>100</v>
      </c>
      <c r="R529" s="121"/>
      <c r="S529" s="123" t="s">
        <v>34</v>
      </c>
    </row>
    <row r="530" spans="1:19" ht="146.25" x14ac:dyDescent="0.25">
      <c r="A530" s="362"/>
      <c r="B530" s="114">
        <v>159951008</v>
      </c>
      <c r="C530" s="115">
        <v>401003</v>
      </c>
      <c r="D530" s="115" t="s">
        <v>81</v>
      </c>
      <c r="E530" s="115" t="s">
        <v>75</v>
      </c>
      <c r="F530" s="116" t="s">
        <v>82</v>
      </c>
      <c r="G530" s="124" t="s">
        <v>83</v>
      </c>
      <c r="H530" s="118">
        <v>495064.45</v>
      </c>
      <c r="I530" s="119"/>
      <c r="J530" s="120">
        <v>495064.45</v>
      </c>
      <c r="K530" s="121">
        <v>0</v>
      </c>
      <c r="L530" s="121">
        <v>0</v>
      </c>
      <c r="M530" s="122" t="s">
        <v>33</v>
      </c>
      <c r="N530" s="121">
        <v>0</v>
      </c>
      <c r="O530" s="121">
        <v>100</v>
      </c>
      <c r="P530" s="121">
        <v>0</v>
      </c>
      <c r="Q530" s="121">
        <v>100</v>
      </c>
      <c r="R530" s="121"/>
      <c r="S530" s="123" t="s">
        <v>34</v>
      </c>
    </row>
    <row r="531" spans="1:19" ht="68.25" thickBot="1" x14ac:dyDescent="0.3">
      <c r="A531" s="362"/>
      <c r="B531" s="125">
        <v>159951015</v>
      </c>
      <c r="C531" s="126">
        <v>401004</v>
      </c>
      <c r="D531" s="126" t="s">
        <v>84</v>
      </c>
      <c r="E531" s="126" t="s">
        <v>85</v>
      </c>
      <c r="F531" s="127" t="s">
        <v>86</v>
      </c>
      <c r="G531" s="128" t="s">
        <v>77</v>
      </c>
      <c r="H531" s="129">
        <v>363459.63</v>
      </c>
      <c r="I531" s="130"/>
      <c r="J531" s="131">
        <f>16886.92+308491.74+34662.08+3418.89</f>
        <v>363459.63</v>
      </c>
      <c r="K531" s="132">
        <v>0</v>
      </c>
      <c r="L531" s="132">
        <v>0</v>
      </c>
      <c r="M531" s="133" t="s">
        <v>33</v>
      </c>
      <c r="N531" s="134">
        <f>I531*100/H531</f>
        <v>0</v>
      </c>
      <c r="O531" s="134">
        <f>J531*100/H531</f>
        <v>100</v>
      </c>
      <c r="P531" s="134">
        <f>I531*100/H531</f>
        <v>0</v>
      </c>
      <c r="Q531" s="134">
        <f>J531*100/H531</f>
        <v>100</v>
      </c>
      <c r="R531" s="132" t="s">
        <v>34</v>
      </c>
      <c r="S531" s="135"/>
    </row>
    <row r="532" spans="1:19" x14ac:dyDescent="0.25">
      <c r="A532" s="362"/>
      <c r="B532" s="136"/>
      <c r="C532" s="136"/>
      <c r="D532" s="136"/>
      <c r="E532" s="136"/>
      <c r="F532" s="137"/>
      <c r="G532" s="138"/>
      <c r="H532" s="139"/>
      <c r="I532" s="140"/>
      <c r="J532" s="141"/>
      <c r="K532" s="142"/>
      <c r="L532" s="142"/>
      <c r="M532" s="143"/>
      <c r="N532" s="144"/>
      <c r="O532" s="144"/>
      <c r="P532" s="144"/>
      <c r="Q532" s="144"/>
      <c r="R532" s="142"/>
      <c r="S532" s="142"/>
    </row>
    <row r="533" spans="1:19" x14ac:dyDescent="0.25">
      <c r="A533" s="362"/>
      <c r="B533" s="136"/>
      <c r="C533" s="136"/>
      <c r="D533" s="136"/>
      <c r="E533" s="136"/>
      <c r="F533" s="137"/>
      <c r="G533" s="138"/>
      <c r="H533" s="139"/>
      <c r="I533" s="140"/>
      <c r="J533" s="141"/>
      <c r="K533" s="142"/>
      <c r="L533" s="142"/>
      <c r="M533" s="143"/>
      <c r="N533" s="144"/>
      <c r="O533" s="144"/>
      <c r="P533" s="144"/>
      <c r="Q533" s="144"/>
      <c r="R533" s="142"/>
      <c r="S533" s="142"/>
    </row>
    <row r="534" spans="1:19" x14ac:dyDescent="0.25">
      <c r="A534" s="362"/>
      <c r="B534" s="136"/>
      <c r="C534" s="136"/>
      <c r="D534" s="136"/>
      <c r="E534" s="136"/>
      <c r="F534" s="137"/>
      <c r="G534" s="138"/>
      <c r="H534" s="139"/>
      <c r="I534" s="140"/>
      <c r="J534" s="141"/>
      <c r="K534" s="142"/>
      <c r="L534" s="142"/>
      <c r="M534" s="143"/>
      <c r="N534" s="144"/>
      <c r="O534" s="144"/>
      <c r="P534" s="144"/>
      <c r="Q534" s="144"/>
      <c r="R534" s="142"/>
      <c r="S534" s="142"/>
    </row>
    <row r="535" spans="1:19" x14ac:dyDescent="0.25">
      <c r="A535" s="362"/>
      <c r="B535" s="136"/>
      <c r="C535" s="136"/>
      <c r="D535" s="136"/>
      <c r="E535" s="136"/>
      <c r="F535" s="137"/>
      <c r="G535" s="138"/>
      <c r="H535" s="139"/>
      <c r="I535" s="140"/>
      <c r="J535" s="141"/>
      <c r="K535" s="142"/>
      <c r="L535" s="142"/>
      <c r="M535" s="143"/>
      <c r="N535" s="144"/>
      <c r="O535" s="144"/>
      <c r="P535" s="144"/>
      <c r="Q535" s="144"/>
      <c r="R535" s="142"/>
      <c r="S535" s="142"/>
    </row>
    <row r="536" spans="1:19" x14ac:dyDescent="0.25">
      <c r="A536" s="362"/>
      <c r="B536" s="136"/>
      <c r="C536" s="136"/>
      <c r="D536" s="136"/>
      <c r="E536" s="136"/>
      <c r="F536" s="137"/>
      <c r="G536" s="138"/>
      <c r="H536" s="139"/>
      <c r="I536" s="140"/>
      <c r="J536" s="141"/>
      <c r="K536" s="142"/>
      <c r="L536" s="142"/>
      <c r="M536" s="143"/>
      <c r="N536" s="144"/>
      <c r="O536" s="144"/>
      <c r="P536" s="144"/>
      <c r="Q536" s="144"/>
      <c r="R536" s="142"/>
      <c r="S536" s="142"/>
    </row>
    <row r="537" spans="1:19" x14ac:dyDescent="0.25">
      <c r="A537" s="362"/>
      <c r="B537" s="136"/>
      <c r="C537" s="136"/>
      <c r="D537" s="136"/>
      <c r="E537" s="136"/>
      <c r="F537" s="137"/>
      <c r="G537" s="138"/>
      <c r="H537" s="139"/>
      <c r="I537" s="140"/>
      <c r="J537" s="141"/>
      <c r="K537" s="142"/>
      <c r="L537" s="142"/>
      <c r="M537" s="143"/>
      <c r="N537" s="144"/>
      <c r="O537" s="144"/>
      <c r="P537" s="144"/>
      <c r="Q537" s="144"/>
      <c r="R537" s="142"/>
      <c r="S537" s="142"/>
    </row>
    <row r="538" spans="1:19" x14ac:dyDescent="0.25">
      <c r="A538" s="362"/>
      <c r="B538" s="136"/>
      <c r="C538" s="136"/>
      <c r="D538" s="136"/>
      <c r="E538" s="136"/>
      <c r="F538" s="137"/>
      <c r="G538" s="138"/>
      <c r="H538" s="139"/>
      <c r="I538" s="140"/>
      <c r="J538" s="141"/>
      <c r="K538" s="142"/>
      <c r="L538" s="142"/>
      <c r="M538" s="143"/>
      <c r="N538" s="144"/>
      <c r="O538" s="144"/>
      <c r="P538" s="144"/>
      <c r="Q538" s="144"/>
      <c r="R538" s="142"/>
      <c r="S538" s="142"/>
    </row>
    <row r="539" spans="1:19" x14ac:dyDescent="0.25">
      <c r="A539" s="362"/>
      <c r="B539" s="136"/>
      <c r="C539" s="136"/>
      <c r="D539" s="136"/>
      <c r="E539" s="136"/>
      <c r="F539" s="137"/>
      <c r="G539" s="138"/>
      <c r="H539" s="139"/>
      <c r="I539" s="140"/>
      <c r="J539" s="141"/>
      <c r="K539" s="142"/>
      <c r="L539" s="142"/>
      <c r="M539" s="143"/>
      <c r="N539" s="144"/>
      <c r="O539" s="144"/>
      <c r="P539" s="144"/>
      <c r="Q539" s="144"/>
      <c r="R539" s="142"/>
      <c r="S539" s="142"/>
    </row>
    <row r="540" spans="1:19" x14ac:dyDescent="0.25">
      <c r="A540" s="362"/>
      <c r="B540" s="136"/>
      <c r="C540" s="136"/>
      <c r="D540" s="136"/>
      <c r="E540" s="136"/>
      <c r="F540" s="137"/>
      <c r="G540" s="138"/>
      <c r="H540" s="139"/>
      <c r="I540" s="140"/>
      <c r="J540" s="141"/>
      <c r="K540" s="142"/>
      <c r="L540" s="142"/>
      <c r="M540" s="143"/>
      <c r="N540" s="144"/>
      <c r="O540" s="144"/>
      <c r="P540" s="144"/>
      <c r="Q540" s="144"/>
      <c r="R540" s="142"/>
      <c r="S540" s="142"/>
    </row>
    <row r="541" spans="1:19" x14ac:dyDescent="0.25">
      <c r="A541" s="362"/>
      <c r="B541" s="136"/>
      <c r="C541" s="136"/>
      <c r="D541" s="136"/>
      <c r="E541" s="136"/>
      <c r="F541" s="137"/>
      <c r="G541" s="138"/>
      <c r="H541" s="139"/>
      <c r="I541" s="140"/>
      <c r="J541" s="141"/>
      <c r="K541" s="142"/>
      <c r="L541" s="142"/>
      <c r="M541" s="143"/>
      <c r="N541" s="144"/>
      <c r="O541" s="144"/>
      <c r="P541" s="144"/>
      <c r="Q541" s="144"/>
      <c r="R541" s="142"/>
      <c r="S541" s="142"/>
    </row>
    <row r="542" spans="1:19" x14ac:dyDescent="0.25">
      <c r="A542" s="362"/>
      <c r="B542" s="136"/>
      <c r="C542" s="136"/>
      <c r="D542" s="136"/>
      <c r="E542" s="136"/>
      <c r="F542" s="137"/>
      <c r="G542" s="138"/>
      <c r="H542" s="139"/>
      <c r="I542" s="140"/>
      <c r="J542" s="141"/>
      <c r="K542" s="142"/>
      <c r="L542" s="142"/>
      <c r="M542" s="143"/>
      <c r="N542" s="144"/>
      <c r="O542" s="144"/>
      <c r="P542" s="144"/>
      <c r="Q542" s="144"/>
      <c r="R542" s="142"/>
      <c r="S542" s="142"/>
    </row>
    <row r="543" spans="1:19" x14ac:dyDescent="0.25">
      <c r="A543" s="362"/>
      <c r="B543" s="136"/>
      <c r="C543" s="136"/>
      <c r="D543" s="136"/>
      <c r="E543" s="136"/>
      <c r="F543" s="137"/>
      <c r="G543" s="138"/>
      <c r="H543" s="139"/>
      <c r="I543" s="140"/>
      <c r="J543" s="141"/>
      <c r="K543" s="142"/>
      <c r="L543" s="142"/>
      <c r="M543" s="143"/>
      <c r="N543" s="144"/>
      <c r="O543" s="144"/>
      <c r="P543" s="144"/>
      <c r="Q543" s="144"/>
      <c r="R543" s="142"/>
      <c r="S543" s="142"/>
    </row>
    <row r="544" spans="1:19" x14ac:dyDescent="0.25">
      <c r="A544" s="1"/>
      <c r="B544" s="1"/>
      <c r="C544" s="1"/>
      <c r="D544" s="2"/>
      <c r="E544" s="1"/>
      <c r="F544" s="1"/>
      <c r="G544" s="79"/>
      <c r="H544" s="80"/>
      <c r="I544" s="80"/>
      <c r="J544" s="1"/>
      <c r="K544" s="6"/>
      <c r="L544" s="1"/>
      <c r="M544" s="1"/>
      <c r="N544" s="1"/>
      <c r="O544" s="6"/>
      <c r="P544" s="6"/>
      <c r="Q544" s="6"/>
      <c r="R544" s="6"/>
      <c r="S544" s="1"/>
    </row>
    <row r="545" spans="1:19" x14ac:dyDescent="0.25">
      <c r="A545" s="1"/>
      <c r="B545" s="1"/>
      <c r="C545" s="1"/>
      <c r="D545" s="2"/>
      <c r="E545" s="1"/>
      <c r="F545" s="1"/>
      <c r="G545" s="79"/>
      <c r="H545" s="80"/>
      <c r="I545" s="80"/>
      <c r="J545" s="1"/>
      <c r="K545" s="6"/>
      <c r="L545" s="1"/>
      <c r="M545" s="1"/>
      <c r="N545" s="1"/>
      <c r="O545" s="6"/>
      <c r="P545" s="6"/>
      <c r="Q545" s="6"/>
      <c r="R545" s="6"/>
      <c r="S545" s="1"/>
    </row>
    <row r="546" spans="1:19" x14ac:dyDescent="0.25">
      <c r="A546" s="1"/>
      <c r="B546" s="1"/>
      <c r="C546" s="1"/>
      <c r="D546" s="2"/>
      <c r="E546" s="1"/>
      <c r="F546" s="1"/>
      <c r="G546" s="79"/>
      <c r="H546" s="80"/>
      <c r="I546" s="80"/>
      <c r="J546" s="1"/>
      <c r="K546" s="6"/>
      <c r="L546" s="1"/>
      <c r="M546" s="1"/>
      <c r="N546" s="1"/>
      <c r="O546" s="6"/>
      <c r="P546" s="6"/>
      <c r="Q546" s="6"/>
      <c r="R546" s="6"/>
      <c r="S546" s="1"/>
    </row>
    <row r="547" spans="1:19" x14ac:dyDescent="0.25">
      <c r="A547" s="1"/>
      <c r="B547" s="1"/>
      <c r="C547" s="1"/>
      <c r="D547" s="2"/>
      <c r="E547" s="1"/>
      <c r="F547" s="1"/>
      <c r="G547" s="79"/>
      <c r="H547" s="80"/>
      <c r="I547" s="80"/>
      <c r="J547" s="1"/>
      <c r="K547" s="6"/>
      <c r="L547" s="1"/>
      <c r="M547" s="1"/>
      <c r="N547" s="1"/>
      <c r="O547" s="6"/>
      <c r="P547" s="6"/>
      <c r="Q547" s="6"/>
      <c r="R547" s="6"/>
      <c r="S547" s="1"/>
    </row>
    <row r="548" spans="1:19" x14ac:dyDescent="0.25">
      <c r="A548" s="1"/>
      <c r="B548" s="1"/>
      <c r="C548" s="1"/>
      <c r="D548" s="2"/>
      <c r="E548" s="1"/>
      <c r="F548" s="1"/>
      <c r="G548" s="79"/>
      <c r="H548" s="80"/>
      <c r="I548" s="80"/>
      <c r="J548" s="1"/>
      <c r="K548" s="6"/>
      <c r="L548" s="1"/>
      <c r="M548" s="1"/>
      <c r="N548" s="1"/>
      <c r="O548" s="6"/>
      <c r="P548" s="6"/>
      <c r="Q548" s="6"/>
      <c r="R548" s="6"/>
      <c r="S548" s="1"/>
    </row>
    <row r="549" spans="1:19" x14ac:dyDescent="0.25">
      <c r="A549" s="1"/>
      <c r="B549" s="81" t="s">
        <v>0</v>
      </c>
      <c r="C549" s="81"/>
      <c r="D549" s="81"/>
      <c r="E549" s="9" t="s">
        <v>87</v>
      </c>
      <c r="F549" s="9"/>
      <c r="G549" s="9"/>
      <c r="H549" s="9"/>
      <c r="I549" s="9"/>
      <c r="J549" s="9"/>
      <c r="K549" s="10"/>
      <c r="L549" s="11"/>
      <c r="M549" s="11"/>
      <c r="N549" s="11"/>
      <c r="O549" s="6"/>
      <c r="P549" s="6"/>
      <c r="Q549" s="6"/>
      <c r="R549" s="6"/>
      <c r="S549" s="1"/>
    </row>
    <row r="550" spans="1:19" x14ac:dyDescent="0.25">
      <c r="A550" s="1"/>
      <c r="B550" s="82" t="s">
        <v>2</v>
      </c>
      <c r="C550" s="82"/>
      <c r="D550" s="82"/>
      <c r="E550" s="83" t="s">
        <v>72</v>
      </c>
      <c r="F550" s="83"/>
      <c r="G550" s="83"/>
      <c r="H550" s="83"/>
      <c r="I550" s="83"/>
      <c r="J550" s="83"/>
      <c r="K550" s="10"/>
      <c r="L550" s="11"/>
      <c r="M550" s="11"/>
      <c r="N550" s="11"/>
      <c r="O550" s="6"/>
      <c r="P550" s="6"/>
      <c r="Q550" s="6"/>
      <c r="R550" s="6"/>
      <c r="S550" s="1"/>
    </row>
    <row r="551" spans="1:19" x14ac:dyDescent="0.25">
      <c r="A551" s="13"/>
      <c r="B551" s="81" t="s">
        <v>4</v>
      </c>
      <c r="C551" s="81"/>
      <c r="D551" s="81"/>
      <c r="E551" s="84" t="s">
        <v>69</v>
      </c>
      <c r="F551" s="85"/>
      <c r="G551" s="86"/>
      <c r="H551" s="87"/>
      <c r="I551" s="88"/>
      <c r="J551" s="89"/>
      <c r="K551" s="6"/>
      <c r="L551" s="11"/>
      <c r="M551" s="11"/>
      <c r="N551" s="11"/>
      <c r="O551" s="6"/>
      <c r="P551" s="6"/>
      <c r="Q551" s="6"/>
      <c r="R551" s="6"/>
      <c r="S551" s="1"/>
    </row>
    <row r="552" spans="1:19" ht="15.75" thickBot="1" x14ac:dyDescent="0.3">
      <c r="A552" s="13"/>
      <c r="B552" s="145"/>
      <c r="C552" s="145"/>
      <c r="D552" s="145"/>
      <c r="E552" s="146"/>
      <c r="F552" s="147"/>
      <c r="G552" s="148"/>
      <c r="H552" s="149"/>
      <c r="I552" s="150"/>
      <c r="J552" s="151"/>
      <c r="K552" s="6"/>
      <c r="L552" s="11"/>
      <c r="M552" s="11"/>
      <c r="N552" s="11"/>
      <c r="O552" s="6"/>
      <c r="P552" s="6"/>
      <c r="Q552" s="6"/>
      <c r="R552" s="6"/>
      <c r="S552" s="1"/>
    </row>
    <row r="553" spans="1:19" x14ac:dyDescent="0.25">
      <c r="A553" s="362"/>
      <c r="B553" s="29" t="s">
        <v>6</v>
      </c>
      <c r="C553" s="30" t="s">
        <v>7</v>
      </c>
      <c r="D553" s="30"/>
      <c r="E553" s="30" t="s">
        <v>8</v>
      </c>
      <c r="F553" s="30" t="s">
        <v>9</v>
      </c>
      <c r="G553" s="96" t="s">
        <v>10</v>
      </c>
      <c r="H553" s="97" t="s">
        <v>73</v>
      </c>
      <c r="I553" s="30" t="s">
        <v>12</v>
      </c>
      <c r="J553" s="30"/>
      <c r="K553" s="30"/>
      <c r="L553" s="30"/>
      <c r="M553" s="30"/>
      <c r="N553" s="30" t="s">
        <v>13</v>
      </c>
      <c r="O553" s="30"/>
      <c r="P553" s="30" t="s">
        <v>14</v>
      </c>
      <c r="Q553" s="30"/>
      <c r="R553" s="30" t="s">
        <v>15</v>
      </c>
      <c r="S553" s="32"/>
    </row>
    <row r="554" spans="1:19" x14ac:dyDescent="0.25">
      <c r="A554" s="362"/>
      <c r="B554" s="33"/>
      <c r="C554" s="34" t="s">
        <v>16</v>
      </c>
      <c r="D554" s="34" t="s">
        <v>17</v>
      </c>
      <c r="E554" s="34"/>
      <c r="F554" s="34"/>
      <c r="G554" s="98"/>
      <c r="H554" s="99"/>
      <c r="I554" s="34" t="s">
        <v>18</v>
      </c>
      <c r="J554" s="34"/>
      <c r="K554" s="34" t="s">
        <v>19</v>
      </c>
      <c r="L554" s="34"/>
      <c r="M554" s="34"/>
      <c r="N554" s="34" t="s">
        <v>20</v>
      </c>
      <c r="O554" s="34"/>
      <c r="P554" s="34" t="s">
        <v>20</v>
      </c>
      <c r="Q554" s="34"/>
      <c r="R554" s="34"/>
      <c r="S554" s="36"/>
    </row>
    <row r="555" spans="1:19" ht="23.25" thickBot="1" x14ac:dyDescent="0.3">
      <c r="A555" s="362"/>
      <c r="B555" s="38"/>
      <c r="C555" s="39"/>
      <c r="D555" s="39"/>
      <c r="E555" s="39"/>
      <c r="F555" s="39"/>
      <c r="G555" s="100"/>
      <c r="H555" s="101"/>
      <c r="I555" s="102" t="s">
        <v>21</v>
      </c>
      <c r="J555" s="43" t="s">
        <v>22</v>
      </c>
      <c r="K555" s="43" t="s">
        <v>23</v>
      </c>
      <c r="L555" s="43" t="s">
        <v>24</v>
      </c>
      <c r="M555" s="44" t="s">
        <v>25</v>
      </c>
      <c r="N555" s="43" t="s">
        <v>26</v>
      </c>
      <c r="O555" s="43" t="s">
        <v>25</v>
      </c>
      <c r="P555" s="43" t="s">
        <v>21</v>
      </c>
      <c r="Q555" s="43" t="s">
        <v>22</v>
      </c>
      <c r="R555" s="43" t="s">
        <v>27</v>
      </c>
      <c r="S555" s="46" t="s">
        <v>28</v>
      </c>
    </row>
    <row r="556" spans="1:19" ht="101.25" x14ac:dyDescent="0.25">
      <c r="A556" s="362"/>
      <c r="B556" s="103">
        <v>159951017</v>
      </c>
      <c r="C556" s="152">
        <v>401006</v>
      </c>
      <c r="D556" s="110" t="s">
        <v>88</v>
      </c>
      <c r="E556" s="152" t="s">
        <v>89</v>
      </c>
      <c r="F556" s="105" t="s">
        <v>90</v>
      </c>
      <c r="G556" s="153" t="s">
        <v>91</v>
      </c>
      <c r="H556" s="107">
        <v>288490.84000000003</v>
      </c>
      <c r="I556" s="154"/>
      <c r="J556" s="109">
        <f>86547.25+127980.13+73963.46</f>
        <v>288490.84000000003</v>
      </c>
      <c r="K556" s="110">
        <v>0</v>
      </c>
      <c r="L556" s="110">
        <v>0</v>
      </c>
      <c r="M556" s="111" t="s">
        <v>33</v>
      </c>
      <c r="N556" s="112">
        <f>I556*100/H556</f>
        <v>0</v>
      </c>
      <c r="O556" s="112">
        <f>J556*100/H556</f>
        <v>100</v>
      </c>
      <c r="P556" s="112">
        <f>I556*100/H556</f>
        <v>0</v>
      </c>
      <c r="Q556" s="112">
        <f>J556*100/H556</f>
        <v>100</v>
      </c>
      <c r="R556" s="110"/>
      <c r="S556" s="113" t="s">
        <v>34</v>
      </c>
    </row>
    <row r="557" spans="1:19" ht="67.5" x14ac:dyDescent="0.25">
      <c r="A557" s="362"/>
      <c r="B557" s="114">
        <v>159951022</v>
      </c>
      <c r="C557" s="155">
        <v>401007</v>
      </c>
      <c r="D557" s="121" t="s">
        <v>92</v>
      </c>
      <c r="E557" s="155" t="s">
        <v>93</v>
      </c>
      <c r="F557" s="116" t="s">
        <v>94</v>
      </c>
      <c r="G557" s="124" t="s">
        <v>77</v>
      </c>
      <c r="H557" s="118">
        <v>208275.78</v>
      </c>
      <c r="I557" s="119"/>
      <c r="J557" s="120">
        <f>18754.26+58208.4+67739.09+50306.82+14309.26-1042.05</f>
        <v>208275.78000000003</v>
      </c>
      <c r="K557" s="121">
        <v>0</v>
      </c>
      <c r="L557" s="121">
        <v>0</v>
      </c>
      <c r="M557" s="156">
        <v>0</v>
      </c>
      <c r="N557" s="157">
        <f>I557*100/H557</f>
        <v>0</v>
      </c>
      <c r="O557" s="157">
        <f>J557*100/H557</f>
        <v>100.00000000000001</v>
      </c>
      <c r="P557" s="157">
        <f>I557*100/H557</f>
        <v>0</v>
      </c>
      <c r="Q557" s="157">
        <f>J557*100/H557</f>
        <v>100.00000000000001</v>
      </c>
      <c r="R557" s="121" t="s">
        <v>34</v>
      </c>
      <c r="S557" s="123"/>
    </row>
    <row r="558" spans="1:19" ht="90" x14ac:dyDescent="0.25">
      <c r="A558" s="362"/>
      <c r="B558" s="114">
        <v>159951023</v>
      </c>
      <c r="C558" s="155">
        <v>401008</v>
      </c>
      <c r="D558" s="121" t="s">
        <v>95</v>
      </c>
      <c r="E558" s="155" t="s">
        <v>96</v>
      </c>
      <c r="F558" s="116" t="s">
        <v>97</v>
      </c>
      <c r="G558" s="124" t="s">
        <v>98</v>
      </c>
      <c r="H558" s="118">
        <v>34180</v>
      </c>
      <c r="I558" s="119"/>
      <c r="J558" s="120">
        <f>24900+9280</f>
        <v>34180</v>
      </c>
      <c r="K558" s="121">
        <v>0</v>
      </c>
      <c r="L558" s="121">
        <v>0</v>
      </c>
      <c r="M558" s="122" t="s">
        <v>33</v>
      </c>
      <c r="N558" s="157">
        <f>I558*100/H558</f>
        <v>0</v>
      </c>
      <c r="O558" s="157">
        <f>J558*100/H558</f>
        <v>100</v>
      </c>
      <c r="P558" s="157">
        <f>I558*100/H558</f>
        <v>0</v>
      </c>
      <c r="Q558" s="157">
        <f>J558*100/H558</f>
        <v>100</v>
      </c>
      <c r="R558" s="121"/>
      <c r="S558" s="123" t="s">
        <v>34</v>
      </c>
    </row>
    <row r="559" spans="1:19" ht="79.5" thickBot="1" x14ac:dyDescent="0.3">
      <c r="A559" s="362"/>
      <c r="B559" s="125">
        <v>159951021</v>
      </c>
      <c r="C559" s="158">
        <v>401009</v>
      </c>
      <c r="D559" s="132" t="s">
        <v>99</v>
      </c>
      <c r="E559" s="158" t="s">
        <v>100</v>
      </c>
      <c r="F559" s="127" t="s">
        <v>101</v>
      </c>
      <c r="G559" s="128" t="s">
        <v>102</v>
      </c>
      <c r="H559" s="129">
        <v>39044.019999999997</v>
      </c>
      <c r="I559" s="130"/>
      <c r="J559" s="131">
        <v>39044.019999999997</v>
      </c>
      <c r="K559" s="132">
        <v>0</v>
      </c>
      <c r="L559" s="132">
        <v>0</v>
      </c>
      <c r="M559" s="133" t="s">
        <v>33</v>
      </c>
      <c r="N559" s="134">
        <f>I559*100/H559</f>
        <v>0</v>
      </c>
      <c r="O559" s="134">
        <f>J559*100/H559</f>
        <v>100</v>
      </c>
      <c r="P559" s="134">
        <f>I559*100/H559</f>
        <v>0</v>
      </c>
      <c r="Q559" s="134">
        <f>J559*100/H559</f>
        <v>100</v>
      </c>
      <c r="R559" s="132"/>
      <c r="S559" s="135" t="s">
        <v>34</v>
      </c>
    </row>
    <row r="560" spans="1:19" x14ac:dyDescent="0.25">
      <c r="A560" s="362"/>
      <c r="B560" s="136"/>
      <c r="C560" s="60"/>
      <c r="D560" s="142"/>
      <c r="E560" s="60"/>
      <c r="F560" s="137"/>
      <c r="G560" s="138"/>
      <c r="H560" s="139"/>
      <c r="I560" s="140"/>
      <c r="J560" s="141"/>
      <c r="K560" s="142"/>
      <c r="L560" s="142"/>
      <c r="M560" s="143"/>
      <c r="N560" s="144"/>
      <c r="O560" s="144"/>
      <c r="P560" s="144"/>
      <c r="Q560" s="144"/>
      <c r="R560" s="142"/>
      <c r="S560" s="142"/>
    </row>
    <row r="561" spans="1:19" x14ac:dyDescent="0.25">
      <c r="A561" s="362"/>
      <c r="B561" s="136"/>
      <c r="C561" s="60"/>
      <c r="D561" s="142"/>
      <c r="E561" s="60"/>
      <c r="F561" s="137"/>
      <c r="G561" s="138"/>
      <c r="H561" s="139"/>
      <c r="I561" s="140"/>
      <c r="J561" s="141"/>
      <c r="K561" s="142"/>
      <c r="L561" s="142"/>
      <c r="M561" s="143"/>
      <c r="N561" s="144"/>
      <c r="O561" s="144"/>
      <c r="P561" s="144"/>
      <c r="Q561" s="144"/>
      <c r="R561" s="142"/>
      <c r="S561" s="142"/>
    </row>
    <row r="562" spans="1:19" x14ac:dyDescent="0.25">
      <c r="A562" s="362"/>
      <c r="B562" s="136"/>
      <c r="C562" s="60"/>
      <c r="D562" s="142"/>
      <c r="E562" s="60"/>
      <c r="F562" s="137"/>
      <c r="G562" s="138"/>
      <c r="H562" s="139"/>
      <c r="I562" s="140"/>
      <c r="J562" s="141"/>
      <c r="K562" s="142"/>
      <c r="L562" s="142"/>
      <c r="M562" s="143"/>
      <c r="N562" s="144"/>
      <c r="O562" s="144"/>
      <c r="P562" s="144"/>
      <c r="Q562" s="144"/>
      <c r="R562" s="142"/>
      <c r="S562" s="142"/>
    </row>
    <row r="563" spans="1:19" x14ac:dyDescent="0.25">
      <c r="A563" s="362"/>
      <c r="B563" s="136"/>
      <c r="C563" s="60"/>
      <c r="D563" s="142"/>
      <c r="E563" s="60"/>
      <c r="F563" s="137"/>
      <c r="G563" s="138"/>
      <c r="H563" s="139"/>
      <c r="I563" s="140"/>
      <c r="J563" s="141"/>
      <c r="K563" s="142"/>
      <c r="L563" s="142"/>
      <c r="M563" s="143"/>
      <c r="N563" s="144"/>
      <c r="O563" s="144"/>
      <c r="P563" s="144"/>
      <c r="Q563" s="144"/>
      <c r="R563" s="142"/>
      <c r="S563" s="142"/>
    </row>
    <row r="564" spans="1:19" x14ac:dyDescent="0.25">
      <c r="A564" s="362"/>
      <c r="B564" s="136"/>
      <c r="C564" s="60"/>
      <c r="D564" s="142"/>
      <c r="E564" s="60"/>
      <c r="F564" s="137"/>
      <c r="G564" s="138"/>
      <c r="H564" s="139"/>
      <c r="I564" s="140"/>
      <c r="J564" s="141"/>
      <c r="K564" s="142"/>
      <c r="L564" s="142"/>
      <c r="M564" s="143"/>
      <c r="N564" s="144"/>
      <c r="O564" s="144"/>
      <c r="P564" s="144"/>
      <c r="Q564" s="144"/>
      <c r="R564" s="142"/>
      <c r="S564" s="142"/>
    </row>
    <row r="565" spans="1:19" x14ac:dyDescent="0.25">
      <c r="A565" s="362"/>
      <c r="B565" s="136"/>
      <c r="C565" s="60"/>
      <c r="D565" s="142"/>
      <c r="E565" s="60"/>
      <c r="F565" s="137"/>
      <c r="G565" s="138"/>
      <c r="H565" s="139"/>
      <c r="I565" s="140"/>
      <c r="J565" s="141"/>
      <c r="K565" s="142"/>
      <c r="L565" s="142"/>
      <c r="M565" s="143"/>
      <c r="N565" s="144"/>
      <c r="O565" s="144"/>
      <c r="P565" s="144"/>
      <c r="Q565" s="144"/>
      <c r="R565" s="142"/>
      <c r="S565" s="142"/>
    </row>
    <row r="566" spans="1:19" x14ac:dyDescent="0.25">
      <c r="A566" s="362"/>
      <c r="B566" s="136"/>
      <c r="C566" s="60"/>
      <c r="D566" s="142"/>
      <c r="E566" s="60"/>
      <c r="F566" s="137"/>
      <c r="G566" s="138"/>
      <c r="H566" s="139"/>
      <c r="I566" s="140"/>
      <c r="J566" s="141"/>
      <c r="K566" s="142"/>
      <c r="L566" s="142"/>
      <c r="M566" s="143"/>
      <c r="N566" s="144"/>
      <c r="O566" s="144"/>
      <c r="P566" s="144"/>
      <c r="Q566" s="144"/>
      <c r="R566" s="142"/>
      <c r="S566" s="142"/>
    </row>
    <row r="567" spans="1:19" x14ac:dyDescent="0.25">
      <c r="A567" s="362"/>
      <c r="B567" s="136"/>
      <c r="C567" s="60"/>
      <c r="D567" s="142"/>
      <c r="E567" s="60"/>
      <c r="F567" s="137"/>
      <c r="G567" s="138"/>
      <c r="H567" s="139"/>
      <c r="I567" s="140"/>
      <c r="J567" s="141"/>
      <c r="K567" s="142"/>
      <c r="L567" s="142"/>
      <c r="M567" s="143"/>
      <c r="N567" s="144"/>
      <c r="O567" s="144"/>
      <c r="P567" s="144"/>
      <c r="Q567" s="144"/>
      <c r="R567" s="142"/>
      <c r="S567" s="142"/>
    </row>
    <row r="568" spans="1:19" x14ac:dyDescent="0.25">
      <c r="A568" s="362"/>
      <c r="B568" s="136"/>
      <c r="C568" s="60"/>
      <c r="D568" s="142"/>
      <c r="E568" s="60"/>
      <c r="F568" s="137"/>
      <c r="G568" s="138"/>
      <c r="H568" s="139"/>
      <c r="I568" s="140"/>
      <c r="J568" s="141"/>
      <c r="K568" s="142"/>
      <c r="L568" s="142"/>
      <c r="M568" s="143"/>
      <c r="N568" s="144"/>
      <c r="O568" s="144"/>
      <c r="P568" s="144"/>
      <c r="Q568" s="144"/>
      <c r="R568" s="142"/>
      <c r="S568" s="142"/>
    </row>
    <row r="569" spans="1:19" x14ac:dyDescent="0.25">
      <c r="A569" s="362"/>
      <c r="B569" s="136"/>
      <c r="C569" s="60"/>
      <c r="D569" s="142"/>
      <c r="E569" s="60"/>
      <c r="F569" s="137"/>
      <c r="G569" s="138"/>
      <c r="H569" s="139"/>
      <c r="I569" s="140"/>
      <c r="J569" s="141"/>
      <c r="K569" s="142"/>
      <c r="L569" s="142"/>
      <c r="M569" s="143"/>
      <c r="N569" s="144"/>
      <c r="O569" s="144"/>
      <c r="P569" s="144"/>
      <c r="Q569" s="144"/>
      <c r="R569" s="142"/>
      <c r="S569" s="142"/>
    </row>
    <row r="570" spans="1:19" x14ac:dyDescent="0.25">
      <c r="A570" s="362"/>
      <c r="B570" s="136"/>
      <c r="C570" s="60"/>
      <c r="D570" s="142"/>
      <c r="E570" s="60"/>
      <c r="F570" s="137"/>
      <c r="G570" s="138"/>
      <c r="H570" s="139"/>
      <c r="I570" s="140"/>
      <c r="J570" s="141"/>
      <c r="K570" s="142"/>
      <c r="L570" s="142"/>
      <c r="M570" s="143"/>
      <c r="N570" s="144"/>
      <c r="O570" s="144"/>
      <c r="P570" s="144"/>
      <c r="Q570" s="144"/>
      <c r="R570" s="142"/>
      <c r="S570" s="142"/>
    </row>
    <row r="571" spans="1:19" x14ac:dyDescent="0.25">
      <c r="A571" s="362"/>
      <c r="B571" s="136"/>
      <c r="C571" s="60"/>
      <c r="D571" s="142"/>
      <c r="E571" s="60"/>
      <c r="F571" s="137"/>
      <c r="G571" s="138"/>
      <c r="H571" s="139"/>
      <c r="I571" s="140"/>
      <c r="J571" s="141"/>
      <c r="K571" s="142"/>
      <c r="L571" s="142"/>
      <c r="M571" s="143"/>
      <c r="N571" s="144"/>
      <c r="O571" s="144"/>
      <c r="P571" s="144"/>
      <c r="Q571" s="144"/>
      <c r="R571" s="142"/>
      <c r="S571" s="142"/>
    </row>
    <row r="572" spans="1:19" x14ac:dyDescent="0.25">
      <c r="A572" s="362"/>
      <c r="B572" s="136"/>
      <c r="C572" s="60"/>
      <c r="D572" s="142"/>
      <c r="E572" s="60"/>
      <c r="F572" s="137"/>
      <c r="G572" s="138"/>
      <c r="H572" s="139"/>
      <c r="I572" s="140"/>
      <c r="J572" s="141"/>
      <c r="K572" s="142"/>
      <c r="L572" s="142"/>
      <c r="M572" s="143"/>
      <c r="N572" s="144"/>
      <c r="O572" s="144"/>
      <c r="P572" s="144"/>
      <c r="Q572" s="144"/>
      <c r="R572" s="142"/>
      <c r="S572" s="142"/>
    </row>
    <row r="573" spans="1:19" x14ac:dyDescent="0.25">
      <c r="A573" s="362"/>
      <c r="B573" s="1"/>
      <c r="C573" s="1"/>
      <c r="D573" s="1"/>
      <c r="E573" s="2"/>
      <c r="F573" s="1"/>
      <c r="G573" s="1"/>
      <c r="H573" s="79"/>
      <c r="I573" s="80"/>
      <c r="J573" s="80"/>
      <c r="K573" s="1"/>
      <c r="L573" s="6"/>
      <c r="M573" s="1"/>
      <c r="N573" s="1"/>
      <c r="O573" s="1"/>
      <c r="P573" s="6"/>
      <c r="Q573" s="6"/>
      <c r="R573" s="6"/>
      <c r="S573" s="6"/>
    </row>
    <row r="574" spans="1:19" x14ac:dyDescent="0.25">
      <c r="A574" s="362"/>
      <c r="B574" s="1"/>
      <c r="C574" s="1"/>
      <c r="D574" s="1"/>
      <c r="E574" s="2"/>
      <c r="F574" s="1"/>
      <c r="G574" s="1"/>
      <c r="H574" s="79"/>
      <c r="I574" s="80"/>
      <c r="J574" s="80"/>
      <c r="K574" s="1"/>
      <c r="L574" s="6"/>
      <c r="M574" s="1"/>
      <c r="N574" s="1"/>
      <c r="O574" s="1"/>
      <c r="P574" s="6"/>
      <c r="Q574" s="6"/>
      <c r="R574" s="6"/>
      <c r="S574" s="6"/>
    </row>
    <row r="575" spans="1:19" x14ac:dyDescent="0.25">
      <c r="A575" s="362"/>
      <c r="B575" s="1"/>
      <c r="C575" s="1"/>
      <c r="D575" s="1"/>
      <c r="E575" s="2"/>
      <c r="F575" s="1"/>
      <c r="G575" s="1"/>
      <c r="H575" s="79"/>
      <c r="I575" s="80"/>
      <c r="J575" s="80"/>
      <c r="K575" s="1"/>
      <c r="L575" s="6"/>
      <c r="M575" s="1"/>
      <c r="N575" s="1"/>
      <c r="O575" s="1"/>
      <c r="P575" s="6"/>
      <c r="Q575" s="6"/>
      <c r="R575" s="6"/>
      <c r="S575" s="6"/>
    </row>
    <row r="576" spans="1:19" x14ac:dyDescent="0.25">
      <c r="A576" s="362"/>
      <c r="B576" s="1"/>
      <c r="C576" s="1"/>
      <c r="D576" s="1"/>
      <c r="E576" s="2"/>
      <c r="F576" s="1"/>
      <c r="G576" s="1"/>
      <c r="H576" s="79"/>
      <c r="I576" s="80"/>
      <c r="J576" s="80"/>
      <c r="K576" s="1"/>
      <c r="L576" s="6"/>
      <c r="M576" s="1"/>
      <c r="N576" s="1"/>
      <c r="O576" s="1"/>
      <c r="P576" s="6"/>
      <c r="Q576" s="6"/>
      <c r="R576" s="6"/>
      <c r="S576" s="6"/>
    </row>
    <row r="577" spans="1:19" x14ac:dyDescent="0.25">
      <c r="A577" s="362"/>
      <c r="B577" s="1"/>
      <c r="C577" s="1"/>
      <c r="D577" s="1"/>
      <c r="E577" s="2"/>
      <c r="F577" s="1"/>
      <c r="G577" s="1"/>
      <c r="H577" s="79"/>
      <c r="I577" s="80"/>
      <c r="J577" s="80"/>
      <c r="K577" s="1"/>
      <c r="L577" s="6"/>
      <c r="M577" s="1"/>
      <c r="N577" s="1"/>
      <c r="O577" s="1"/>
      <c r="P577" s="6"/>
      <c r="Q577" s="6"/>
      <c r="R577" s="6"/>
      <c r="S577" s="6"/>
    </row>
    <row r="578" spans="1:19" x14ac:dyDescent="0.25">
      <c r="A578" s="362"/>
      <c r="B578" s="1"/>
      <c r="C578" s="81" t="s">
        <v>0</v>
      </c>
      <c r="D578" s="81"/>
      <c r="E578" s="81"/>
      <c r="F578" s="9" t="s">
        <v>71</v>
      </c>
      <c r="G578" s="9"/>
      <c r="H578" s="9"/>
      <c r="I578" s="9"/>
      <c r="J578" s="9"/>
      <c r="K578" s="9"/>
      <c r="L578" s="10"/>
      <c r="M578" s="11"/>
      <c r="N578" s="11"/>
      <c r="O578" s="11"/>
      <c r="P578" s="6"/>
      <c r="Q578" s="6"/>
      <c r="R578" s="6"/>
      <c r="S578" s="6"/>
    </row>
    <row r="579" spans="1:19" x14ac:dyDescent="0.25">
      <c r="A579" s="362"/>
      <c r="B579" s="1"/>
      <c r="C579" s="82" t="s">
        <v>2</v>
      </c>
      <c r="D579" s="82"/>
      <c r="E579" s="82"/>
      <c r="F579" s="83" t="s">
        <v>72</v>
      </c>
      <c r="G579" s="83"/>
      <c r="H579" s="83"/>
      <c r="I579" s="83"/>
      <c r="J579" s="83"/>
      <c r="K579" s="83"/>
      <c r="L579" s="10"/>
      <c r="M579" s="11"/>
      <c r="N579" s="11"/>
      <c r="O579" s="11"/>
      <c r="P579" s="6"/>
      <c r="Q579" s="6"/>
      <c r="R579" s="6"/>
      <c r="S579" s="6"/>
    </row>
    <row r="580" spans="1:19" x14ac:dyDescent="0.25">
      <c r="A580" s="362"/>
      <c r="B580" s="13"/>
      <c r="C580" s="81" t="s">
        <v>4</v>
      </c>
      <c r="D580" s="81"/>
      <c r="E580" s="81"/>
      <c r="F580" s="84" t="s">
        <v>69</v>
      </c>
      <c r="G580" s="159"/>
      <c r="H580" s="160"/>
      <c r="I580" s="161"/>
      <c r="J580" s="161"/>
      <c r="K580" s="162"/>
      <c r="L580" s="6"/>
      <c r="M580" s="11"/>
      <c r="N580" s="11"/>
      <c r="O580" s="11"/>
      <c r="P580" s="6"/>
      <c r="Q580" s="6"/>
      <c r="R580" s="6"/>
      <c r="S580" s="6"/>
    </row>
    <row r="581" spans="1:19" ht="15.75" thickBot="1" x14ac:dyDescent="0.3">
      <c r="A581" s="362"/>
      <c r="B581" s="13"/>
      <c r="C581" s="145"/>
      <c r="D581" s="145"/>
      <c r="E581" s="145"/>
      <c r="F581" s="146"/>
      <c r="G581" s="147"/>
      <c r="H581" s="148"/>
      <c r="I581" s="149"/>
      <c r="J581" s="150"/>
      <c r="K581" s="151"/>
      <c r="L581" s="6"/>
      <c r="M581" s="11"/>
      <c r="N581" s="11"/>
      <c r="O581" s="11"/>
      <c r="P581" s="6"/>
      <c r="Q581" s="6"/>
      <c r="R581" s="6"/>
      <c r="S581" s="6"/>
    </row>
    <row r="582" spans="1:19" x14ac:dyDescent="0.25">
      <c r="A582" s="362"/>
      <c r="B582" s="29" t="s">
        <v>6</v>
      </c>
      <c r="C582" s="30" t="s">
        <v>7</v>
      </c>
      <c r="D582" s="30"/>
      <c r="E582" s="30" t="s">
        <v>8</v>
      </c>
      <c r="F582" s="30" t="s">
        <v>9</v>
      </c>
      <c r="G582" s="96" t="s">
        <v>10</v>
      </c>
      <c r="H582" s="97" t="s">
        <v>73</v>
      </c>
      <c r="I582" s="30" t="s">
        <v>12</v>
      </c>
      <c r="J582" s="30"/>
      <c r="K582" s="30"/>
      <c r="L582" s="30"/>
      <c r="M582" s="30"/>
      <c r="N582" s="30" t="s">
        <v>13</v>
      </c>
      <c r="O582" s="30"/>
      <c r="P582" s="30" t="s">
        <v>14</v>
      </c>
      <c r="Q582" s="30"/>
      <c r="R582" s="30" t="s">
        <v>15</v>
      </c>
      <c r="S582" s="32"/>
    </row>
    <row r="583" spans="1:19" x14ac:dyDescent="0.25">
      <c r="A583" s="362"/>
      <c r="B583" s="33"/>
      <c r="C583" s="34" t="s">
        <v>16</v>
      </c>
      <c r="D583" s="34" t="s">
        <v>17</v>
      </c>
      <c r="E583" s="34"/>
      <c r="F583" s="34"/>
      <c r="G583" s="98"/>
      <c r="H583" s="99"/>
      <c r="I583" s="34" t="s">
        <v>18</v>
      </c>
      <c r="J583" s="34"/>
      <c r="K583" s="34" t="s">
        <v>19</v>
      </c>
      <c r="L583" s="34"/>
      <c r="M583" s="34"/>
      <c r="N583" s="34" t="s">
        <v>20</v>
      </c>
      <c r="O583" s="34"/>
      <c r="P583" s="34" t="s">
        <v>20</v>
      </c>
      <c r="Q583" s="34"/>
      <c r="R583" s="34"/>
      <c r="S583" s="36"/>
    </row>
    <row r="584" spans="1:19" ht="23.25" thickBot="1" x14ac:dyDescent="0.3">
      <c r="A584" s="362"/>
      <c r="B584" s="163"/>
      <c r="C584" s="164"/>
      <c r="D584" s="164"/>
      <c r="E584" s="164"/>
      <c r="F584" s="164"/>
      <c r="G584" s="165"/>
      <c r="H584" s="166"/>
      <c r="I584" s="167" t="s">
        <v>21</v>
      </c>
      <c r="J584" s="168" t="s">
        <v>22</v>
      </c>
      <c r="K584" s="168" t="s">
        <v>23</v>
      </c>
      <c r="L584" s="168" t="s">
        <v>24</v>
      </c>
      <c r="M584" s="169" t="s">
        <v>25</v>
      </c>
      <c r="N584" s="168" t="s">
        <v>26</v>
      </c>
      <c r="O584" s="168" t="s">
        <v>25</v>
      </c>
      <c r="P584" s="168" t="s">
        <v>21</v>
      </c>
      <c r="Q584" s="168" t="s">
        <v>22</v>
      </c>
      <c r="R584" s="168" t="s">
        <v>27</v>
      </c>
      <c r="S584" s="170" t="s">
        <v>28</v>
      </c>
    </row>
    <row r="585" spans="1:19" ht="67.5" x14ac:dyDescent="0.25">
      <c r="A585" s="362"/>
      <c r="B585" s="103">
        <v>159951033</v>
      </c>
      <c r="C585" s="152">
        <v>401010</v>
      </c>
      <c r="D585" s="110" t="s">
        <v>103</v>
      </c>
      <c r="E585" s="152" t="s">
        <v>104</v>
      </c>
      <c r="F585" s="105" t="s">
        <v>105</v>
      </c>
      <c r="G585" s="153" t="s">
        <v>77</v>
      </c>
      <c r="H585" s="107">
        <v>98058.28</v>
      </c>
      <c r="I585" s="154"/>
      <c r="J585" s="109">
        <f>29417.48+68640.8</f>
        <v>98058.28</v>
      </c>
      <c r="K585" s="110">
        <v>0</v>
      </c>
      <c r="L585" s="110">
        <v>0</v>
      </c>
      <c r="M585" s="111" t="s">
        <v>33</v>
      </c>
      <c r="N585" s="112">
        <f>I585*100/H585</f>
        <v>0</v>
      </c>
      <c r="O585" s="112">
        <f>J585*100/H585</f>
        <v>100</v>
      </c>
      <c r="P585" s="112">
        <v>100</v>
      </c>
      <c r="Q585" s="112">
        <v>100</v>
      </c>
      <c r="R585" s="110"/>
      <c r="S585" s="113" t="s">
        <v>34</v>
      </c>
    </row>
    <row r="586" spans="1:19" ht="101.25" x14ac:dyDescent="0.25">
      <c r="A586" s="362"/>
      <c r="B586" s="114">
        <v>159951036</v>
      </c>
      <c r="C586" s="155">
        <v>401011</v>
      </c>
      <c r="D586" s="121" t="s">
        <v>106</v>
      </c>
      <c r="E586" s="155" t="s">
        <v>30</v>
      </c>
      <c r="F586" s="116" t="s">
        <v>107</v>
      </c>
      <c r="G586" s="124" t="s">
        <v>108</v>
      </c>
      <c r="H586" s="118">
        <v>217981.49</v>
      </c>
      <c r="I586" s="119"/>
      <c r="J586" s="120">
        <f>65394.44+132527.93+20059.12</f>
        <v>217981.49</v>
      </c>
      <c r="K586" s="121">
        <v>0</v>
      </c>
      <c r="L586" s="121">
        <v>0</v>
      </c>
      <c r="M586" s="122" t="s">
        <v>33</v>
      </c>
      <c r="N586" s="157">
        <f>I586*100/H586</f>
        <v>0</v>
      </c>
      <c r="O586" s="157">
        <f>J586*100/H586</f>
        <v>100</v>
      </c>
      <c r="P586" s="157">
        <f>I586*100/H586</f>
        <v>0</v>
      </c>
      <c r="Q586" s="157">
        <f>J586*100/H586</f>
        <v>100</v>
      </c>
      <c r="R586" s="121"/>
      <c r="S586" s="123" t="s">
        <v>34</v>
      </c>
    </row>
    <row r="587" spans="1:19" ht="135" x14ac:dyDescent="0.25">
      <c r="A587" s="362"/>
      <c r="B587" s="114">
        <v>159951044</v>
      </c>
      <c r="C587" s="155">
        <v>401012</v>
      </c>
      <c r="D587" s="121" t="s">
        <v>109</v>
      </c>
      <c r="E587" s="155" t="s">
        <v>110</v>
      </c>
      <c r="F587" s="116" t="s">
        <v>111</v>
      </c>
      <c r="G587" s="124" t="s">
        <v>112</v>
      </c>
      <c r="H587" s="118">
        <v>395479.9</v>
      </c>
      <c r="I587" s="119"/>
      <c r="J587" s="120">
        <f>118643.97+229691.96+47143.97</f>
        <v>395479.9</v>
      </c>
      <c r="K587" s="121">
        <v>0</v>
      </c>
      <c r="L587" s="121">
        <v>0</v>
      </c>
      <c r="M587" s="122" t="s">
        <v>33</v>
      </c>
      <c r="N587" s="157">
        <f>I587*100/H587</f>
        <v>0</v>
      </c>
      <c r="O587" s="157">
        <f>J587*100/H587</f>
        <v>100</v>
      </c>
      <c r="P587" s="157">
        <f>I587*100/H587</f>
        <v>0</v>
      </c>
      <c r="Q587" s="157">
        <f>J587*100/H587</f>
        <v>100</v>
      </c>
      <c r="R587" s="121"/>
      <c r="S587" s="123" t="s">
        <v>34</v>
      </c>
    </row>
    <row r="588" spans="1:19" ht="45.75" thickBot="1" x14ac:dyDescent="0.3">
      <c r="A588" s="362"/>
      <c r="B588" s="125">
        <v>159951052</v>
      </c>
      <c r="C588" s="158">
        <v>401013</v>
      </c>
      <c r="D588" s="132" t="s">
        <v>113</v>
      </c>
      <c r="E588" s="158" t="s">
        <v>100</v>
      </c>
      <c r="F588" s="127" t="s">
        <v>114</v>
      </c>
      <c r="G588" s="128" t="s">
        <v>77</v>
      </c>
      <c r="H588" s="129">
        <v>332746.74</v>
      </c>
      <c r="I588" s="130"/>
      <c r="J588" s="131">
        <f>265701.46+67045.28</f>
        <v>332746.74</v>
      </c>
      <c r="K588" s="132">
        <v>0</v>
      </c>
      <c r="L588" s="132">
        <v>0</v>
      </c>
      <c r="M588" s="133" t="s">
        <v>33</v>
      </c>
      <c r="N588" s="134">
        <f>I588*100/H588</f>
        <v>0</v>
      </c>
      <c r="O588" s="134">
        <f>J588*100/H588</f>
        <v>100</v>
      </c>
      <c r="P588" s="134">
        <f>I588*100/H588</f>
        <v>0</v>
      </c>
      <c r="Q588" s="134">
        <f>J588*100/H588</f>
        <v>100</v>
      </c>
      <c r="R588" s="132" t="s">
        <v>34</v>
      </c>
      <c r="S588" s="135"/>
    </row>
    <row r="589" spans="1:19" x14ac:dyDescent="0.25">
      <c r="A589" s="282"/>
      <c r="B589" s="171"/>
      <c r="C589" s="171"/>
      <c r="D589" s="171"/>
      <c r="E589" s="171"/>
      <c r="F589" s="171"/>
      <c r="G589" s="172"/>
      <c r="H589" s="173"/>
      <c r="I589" s="174"/>
      <c r="J589" s="172"/>
      <c r="K589" s="172"/>
      <c r="L589" s="172"/>
      <c r="M589" s="172"/>
      <c r="N589" s="60"/>
      <c r="O589" s="60"/>
      <c r="P589" s="60"/>
      <c r="Q589" s="60"/>
      <c r="R589" s="60"/>
      <c r="S589" s="60"/>
    </row>
    <row r="590" spans="1:19" x14ac:dyDescent="0.25">
      <c r="A590" s="282"/>
      <c r="B590" s="171"/>
      <c r="C590" s="171"/>
      <c r="D590" s="171"/>
      <c r="E590" s="171"/>
      <c r="F590" s="171"/>
      <c r="G590" s="60"/>
      <c r="H590" s="70"/>
      <c r="I590" s="70"/>
      <c r="J590" s="175"/>
      <c r="K590" s="176"/>
      <c r="L590" s="177"/>
      <c r="M590" s="177"/>
      <c r="N590" s="60"/>
      <c r="O590" s="60"/>
      <c r="P590" s="60"/>
      <c r="Q590" s="60"/>
      <c r="R590" s="60"/>
      <c r="S590" s="60"/>
    </row>
    <row r="591" spans="1:19" x14ac:dyDescent="0.25">
      <c r="A591" s="282"/>
      <c r="B591" s="171"/>
      <c r="C591" s="171"/>
      <c r="D591" s="171"/>
      <c r="E591" s="171"/>
      <c r="F591" s="171"/>
      <c r="G591" s="60"/>
      <c r="H591" s="70"/>
      <c r="I591" s="70"/>
      <c r="J591" s="175"/>
      <c r="K591" s="176"/>
      <c r="L591" s="177"/>
      <c r="M591" s="177"/>
      <c r="N591" s="60"/>
      <c r="O591" s="60"/>
      <c r="P591" s="60"/>
      <c r="Q591" s="60"/>
      <c r="R591" s="60"/>
      <c r="S591" s="60"/>
    </row>
    <row r="592" spans="1:19" x14ac:dyDescent="0.25">
      <c r="A592" s="13"/>
      <c r="B592" s="1"/>
      <c r="C592" s="1"/>
      <c r="D592" s="1"/>
      <c r="E592" s="1"/>
      <c r="F592" s="1"/>
      <c r="G592" s="79"/>
      <c r="H592" s="80"/>
      <c r="I592" s="80"/>
      <c r="J592" s="1"/>
      <c r="K592" s="6"/>
      <c r="L592" s="1"/>
      <c r="M592" s="1"/>
      <c r="N592" s="1"/>
      <c r="O592" s="6"/>
      <c r="P592" s="6"/>
      <c r="Q592" s="6"/>
      <c r="R592" s="6"/>
      <c r="S592" s="1"/>
    </row>
    <row r="593" spans="1:19" x14ac:dyDescent="0.25">
      <c r="A593" s="13"/>
      <c r="B593" s="1"/>
      <c r="C593" s="1"/>
      <c r="D593" s="1"/>
      <c r="E593" s="1"/>
      <c r="F593" s="1"/>
      <c r="G593" s="79"/>
      <c r="H593" s="80"/>
      <c r="I593" s="80"/>
      <c r="J593" s="1"/>
      <c r="K593" s="6"/>
      <c r="L593" s="1"/>
      <c r="M593" s="1"/>
      <c r="N593" s="1"/>
      <c r="O593" s="6"/>
      <c r="P593" s="6"/>
      <c r="Q593" s="6"/>
      <c r="R593" s="6"/>
      <c r="S593" s="1"/>
    </row>
    <row r="594" spans="1:19" x14ac:dyDescent="0.25">
      <c r="A594" s="13"/>
      <c r="B594" s="1"/>
      <c r="C594" s="1"/>
      <c r="D594" s="1"/>
      <c r="E594" s="1"/>
      <c r="F594" s="1"/>
      <c r="G594" s="79"/>
      <c r="H594" s="80"/>
      <c r="I594" s="80"/>
      <c r="J594" s="1"/>
      <c r="K594" s="6"/>
      <c r="L594" s="1"/>
      <c r="M594" s="1"/>
      <c r="N594" s="1"/>
      <c r="O594" s="6"/>
      <c r="P594" s="6"/>
      <c r="Q594" s="6"/>
      <c r="R594" s="6"/>
      <c r="S594" s="1"/>
    </row>
    <row r="595" spans="1:19" x14ac:dyDescent="0.25">
      <c r="A595" s="13"/>
      <c r="B595" s="1"/>
      <c r="C595" s="1"/>
      <c r="D595" s="1"/>
      <c r="E595" s="1"/>
      <c r="F595" s="1"/>
      <c r="G595" s="79"/>
      <c r="H595" s="80"/>
      <c r="I595" s="80"/>
      <c r="J595" s="1"/>
      <c r="K595" s="6"/>
      <c r="L595" s="1"/>
      <c r="M595" s="1"/>
      <c r="N595" s="1"/>
      <c r="O595" s="6"/>
      <c r="P595" s="6"/>
      <c r="Q595" s="6"/>
      <c r="R595" s="6"/>
      <c r="S595" s="1"/>
    </row>
    <row r="596" spans="1:19" x14ac:dyDescent="0.25">
      <c r="A596" s="13"/>
      <c r="B596" s="1"/>
      <c r="C596" s="1"/>
      <c r="D596" s="1"/>
      <c r="E596" s="1"/>
      <c r="F596" s="1"/>
      <c r="G596" s="79"/>
      <c r="H596" s="80"/>
      <c r="I596" s="80"/>
      <c r="J596" s="1"/>
      <c r="K596" s="6"/>
      <c r="L596" s="1"/>
      <c r="M596" s="1"/>
      <c r="N596" s="1"/>
      <c r="O596" s="6"/>
      <c r="P596" s="6"/>
      <c r="Q596" s="6"/>
      <c r="R596" s="6"/>
      <c r="S596" s="1"/>
    </row>
    <row r="597" spans="1:19" x14ac:dyDescent="0.25">
      <c r="I597" s="178"/>
    </row>
    <row r="598" spans="1:19" x14ac:dyDescent="0.25">
      <c r="I598" s="178"/>
    </row>
    <row r="599" spans="1:19" x14ac:dyDescent="0.25">
      <c r="I599" s="178"/>
    </row>
    <row r="600" spans="1:19" x14ac:dyDescent="0.25">
      <c r="I600" s="178"/>
    </row>
    <row r="601" spans="1:19" x14ac:dyDescent="0.25">
      <c r="A601" s="362"/>
      <c r="B601" s="1"/>
      <c r="C601" s="1"/>
      <c r="D601" s="1"/>
      <c r="E601" s="2"/>
      <c r="F601" s="1"/>
      <c r="G601" s="1"/>
      <c r="H601" s="79"/>
      <c r="I601" s="80"/>
      <c r="J601" s="80"/>
      <c r="K601" s="1"/>
      <c r="L601" s="6"/>
      <c r="M601" s="1"/>
      <c r="N601" s="1"/>
      <c r="O601" s="1"/>
      <c r="P601" s="6"/>
      <c r="Q601" s="6"/>
      <c r="R601" s="6"/>
      <c r="S601" s="6"/>
    </row>
    <row r="602" spans="1:19" x14ac:dyDescent="0.25">
      <c r="A602" s="362"/>
      <c r="B602" s="1"/>
      <c r="C602" s="1"/>
      <c r="D602" s="1"/>
      <c r="E602" s="2"/>
      <c r="F602" s="1"/>
      <c r="G602" s="1"/>
      <c r="H602" s="79"/>
      <c r="I602" s="80"/>
      <c r="J602" s="80"/>
      <c r="K602" s="1"/>
      <c r="L602" s="6"/>
      <c r="M602" s="1"/>
      <c r="N602" s="1"/>
      <c r="O602" s="1"/>
      <c r="P602" s="6"/>
      <c r="Q602" s="6"/>
      <c r="R602" s="6"/>
      <c r="S602" s="6"/>
    </row>
    <row r="603" spans="1:19" x14ac:dyDescent="0.25">
      <c r="A603" s="362"/>
      <c r="B603" s="1"/>
      <c r="C603" s="1"/>
      <c r="D603" s="1"/>
      <c r="E603" s="2"/>
      <c r="F603" s="1"/>
      <c r="G603" s="1"/>
      <c r="H603" s="79"/>
      <c r="I603" s="80"/>
      <c r="J603" s="80"/>
      <c r="K603" s="1"/>
      <c r="L603" s="6"/>
      <c r="M603" s="1"/>
      <c r="N603" s="1"/>
      <c r="O603" s="1"/>
      <c r="P603" s="6"/>
      <c r="Q603" s="6"/>
      <c r="R603" s="6"/>
      <c r="S603" s="6"/>
    </row>
    <row r="604" spans="1:19" x14ac:dyDescent="0.25">
      <c r="A604" s="362"/>
      <c r="B604" s="1"/>
      <c r="C604" s="1"/>
      <c r="D604" s="1"/>
      <c r="E604" s="2"/>
      <c r="F604" s="1"/>
      <c r="G604" s="1"/>
      <c r="H604" s="79"/>
      <c r="I604" s="80"/>
      <c r="J604" s="80"/>
      <c r="K604" s="1"/>
      <c r="L604" s="6"/>
      <c r="M604" s="1"/>
      <c r="N604" s="1"/>
      <c r="O604" s="1"/>
      <c r="P604" s="6"/>
      <c r="Q604" s="6"/>
      <c r="R604" s="6"/>
      <c r="S604" s="6"/>
    </row>
    <row r="605" spans="1:19" x14ac:dyDescent="0.25">
      <c r="A605" s="362"/>
      <c r="B605" s="1"/>
      <c r="C605" s="1"/>
      <c r="D605" s="1"/>
      <c r="E605" s="2"/>
      <c r="F605" s="1"/>
      <c r="G605" s="1"/>
      <c r="H605" s="79"/>
      <c r="I605" s="80"/>
      <c r="J605" s="80"/>
      <c r="K605" s="1"/>
      <c r="L605" s="6"/>
      <c r="M605" s="1"/>
      <c r="N605" s="1"/>
      <c r="O605" s="1"/>
      <c r="P605" s="6"/>
      <c r="Q605" s="6"/>
      <c r="R605" s="6"/>
      <c r="S605" s="6"/>
    </row>
    <row r="606" spans="1:19" x14ac:dyDescent="0.25">
      <c r="A606" s="362"/>
      <c r="B606" s="1"/>
      <c r="C606" s="81" t="s">
        <v>0</v>
      </c>
      <c r="D606" s="81"/>
      <c r="E606" s="81"/>
      <c r="F606" s="9" t="s">
        <v>71</v>
      </c>
      <c r="G606" s="9"/>
      <c r="H606" s="9"/>
      <c r="I606" s="9"/>
      <c r="J606" s="9"/>
      <c r="K606" s="9"/>
      <c r="L606" s="10"/>
      <c r="M606" s="11"/>
      <c r="N606" s="11"/>
      <c r="O606" s="11"/>
      <c r="P606" s="6"/>
      <c r="Q606" s="6"/>
      <c r="R606" s="6"/>
      <c r="S606" s="6"/>
    </row>
    <row r="607" spans="1:19" x14ac:dyDescent="0.25">
      <c r="A607" s="362"/>
      <c r="B607" s="1"/>
      <c r="C607" s="82" t="s">
        <v>2</v>
      </c>
      <c r="D607" s="82"/>
      <c r="E607" s="82"/>
      <c r="F607" s="83" t="s">
        <v>72</v>
      </c>
      <c r="G607" s="83"/>
      <c r="H607" s="83"/>
      <c r="I607" s="83"/>
      <c r="J607" s="83"/>
      <c r="K607" s="83"/>
      <c r="L607" s="10"/>
      <c r="M607" s="11"/>
      <c r="N607" s="11"/>
      <c r="O607" s="11"/>
      <c r="P607" s="6"/>
      <c r="Q607" s="6"/>
      <c r="R607" s="6"/>
      <c r="S607" s="6"/>
    </row>
    <row r="608" spans="1:19" x14ac:dyDescent="0.25">
      <c r="A608" s="362"/>
      <c r="B608" s="13"/>
      <c r="C608" s="81" t="s">
        <v>4</v>
      </c>
      <c r="D608" s="81"/>
      <c r="E608" s="81"/>
      <c r="F608" s="84" t="s">
        <v>69</v>
      </c>
      <c r="G608" s="159"/>
      <c r="H608" s="160"/>
      <c r="I608" s="161"/>
      <c r="J608" s="161"/>
      <c r="K608" s="162"/>
      <c r="L608" s="6"/>
      <c r="M608" s="11"/>
      <c r="N608" s="11"/>
      <c r="O608" s="11"/>
      <c r="P608" s="6"/>
      <c r="Q608" s="6"/>
      <c r="R608" s="6"/>
      <c r="S608" s="6"/>
    </row>
    <row r="609" spans="1:19" ht="15.75" thickBot="1" x14ac:dyDescent="0.3">
      <c r="A609" s="362"/>
      <c r="B609" s="13"/>
      <c r="C609" s="145"/>
      <c r="D609" s="145"/>
      <c r="E609" s="145"/>
      <c r="F609" s="146"/>
      <c r="G609" s="147"/>
      <c r="H609" s="148"/>
      <c r="I609" s="149"/>
      <c r="J609" s="150"/>
      <c r="K609" s="151"/>
      <c r="L609" s="6"/>
      <c r="M609" s="11"/>
      <c r="N609" s="11"/>
      <c r="O609" s="11"/>
      <c r="P609" s="6"/>
      <c r="Q609" s="6"/>
      <c r="R609" s="6"/>
      <c r="S609" s="6"/>
    </row>
    <row r="610" spans="1:19" x14ac:dyDescent="0.25">
      <c r="A610" s="362"/>
      <c r="B610" s="29" t="s">
        <v>6</v>
      </c>
      <c r="C610" s="30" t="s">
        <v>7</v>
      </c>
      <c r="D610" s="30"/>
      <c r="E610" s="30" t="s">
        <v>8</v>
      </c>
      <c r="F610" s="30" t="s">
        <v>9</v>
      </c>
      <c r="G610" s="96" t="s">
        <v>10</v>
      </c>
      <c r="H610" s="97" t="s">
        <v>73</v>
      </c>
      <c r="I610" s="30" t="s">
        <v>12</v>
      </c>
      <c r="J610" s="30"/>
      <c r="K610" s="30"/>
      <c r="L610" s="30"/>
      <c r="M610" s="30"/>
      <c r="N610" s="30" t="s">
        <v>13</v>
      </c>
      <c r="O610" s="30"/>
      <c r="P610" s="30" t="s">
        <v>14</v>
      </c>
      <c r="Q610" s="30"/>
      <c r="R610" s="30" t="s">
        <v>15</v>
      </c>
      <c r="S610" s="32"/>
    </row>
    <row r="611" spans="1:19" x14ac:dyDescent="0.25">
      <c r="A611" s="362"/>
      <c r="B611" s="33"/>
      <c r="C611" s="34" t="s">
        <v>16</v>
      </c>
      <c r="D611" s="34" t="s">
        <v>17</v>
      </c>
      <c r="E611" s="34"/>
      <c r="F611" s="34"/>
      <c r="G611" s="98"/>
      <c r="H611" s="99"/>
      <c r="I611" s="34" t="s">
        <v>18</v>
      </c>
      <c r="J611" s="34"/>
      <c r="K611" s="34" t="s">
        <v>19</v>
      </c>
      <c r="L611" s="34"/>
      <c r="M611" s="34"/>
      <c r="N611" s="34" t="s">
        <v>20</v>
      </c>
      <c r="O611" s="34"/>
      <c r="P611" s="34" t="s">
        <v>20</v>
      </c>
      <c r="Q611" s="34"/>
      <c r="R611" s="34"/>
      <c r="S611" s="36"/>
    </row>
    <row r="612" spans="1:19" ht="23.25" thickBot="1" x14ac:dyDescent="0.3">
      <c r="A612" s="362"/>
      <c r="B612" s="38"/>
      <c r="C612" s="39"/>
      <c r="D612" s="39"/>
      <c r="E612" s="39"/>
      <c r="F612" s="39"/>
      <c r="G612" s="100"/>
      <c r="H612" s="101"/>
      <c r="I612" s="102" t="s">
        <v>21</v>
      </c>
      <c r="J612" s="43" t="s">
        <v>22</v>
      </c>
      <c r="K612" s="43" t="s">
        <v>23</v>
      </c>
      <c r="L612" s="43" t="s">
        <v>24</v>
      </c>
      <c r="M612" s="44" t="s">
        <v>25</v>
      </c>
      <c r="N612" s="43" t="s">
        <v>26</v>
      </c>
      <c r="O612" s="43" t="s">
        <v>25</v>
      </c>
      <c r="P612" s="43" t="s">
        <v>21</v>
      </c>
      <c r="Q612" s="43" t="s">
        <v>22</v>
      </c>
      <c r="R612" s="43" t="s">
        <v>27</v>
      </c>
      <c r="S612" s="46" t="s">
        <v>28</v>
      </c>
    </row>
    <row r="613" spans="1:19" ht="56.25" x14ac:dyDescent="0.25">
      <c r="A613" s="362"/>
      <c r="B613" s="103">
        <v>159951030</v>
      </c>
      <c r="C613" s="152">
        <v>401014</v>
      </c>
      <c r="D613" s="110" t="s">
        <v>115</v>
      </c>
      <c r="E613" s="110" t="s">
        <v>116</v>
      </c>
      <c r="F613" s="105" t="s">
        <v>117</v>
      </c>
      <c r="G613" s="153" t="s">
        <v>77</v>
      </c>
      <c r="H613" s="107">
        <v>36473.879999999997</v>
      </c>
      <c r="I613" s="154"/>
      <c r="J613" s="109">
        <v>36473.879999999997</v>
      </c>
      <c r="K613" s="110">
        <v>0</v>
      </c>
      <c r="L613" s="110">
        <v>0</v>
      </c>
      <c r="M613" s="179" t="s">
        <v>33</v>
      </c>
      <c r="N613" s="112">
        <f>I613*100/H613</f>
        <v>0</v>
      </c>
      <c r="O613" s="112">
        <f>J613*100/H613</f>
        <v>100</v>
      </c>
      <c r="P613" s="112">
        <v>0</v>
      </c>
      <c r="Q613" s="112">
        <v>100</v>
      </c>
      <c r="R613" s="110"/>
      <c r="S613" s="113" t="s">
        <v>34</v>
      </c>
    </row>
    <row r="614" spans="1:19" ht="45" x14ac:dyDescent="0.25">
      <c r="A614" s="362"/>
      <c r="B614" s="114">
        <v>159951029</v>
      </c>
      <c r="C614" s="155">
        <v>401015</v>
      </c>
      <c r="D614" s="121" t="s">
        <v>118</v>
      </c>
      <c r="E614" s="121" t="s">
        <v>119</v>
      </c>
      <c r="F614" s="116" t="s">
        <v>120</v>
      </c>
      <c r="G614" s="124" t="s">
        <v>77</v>
      </c>
      <c r="H614" s="118">
        <v>79286</v>
      </c>
      <c r="I614" s="119"/>
      <c r="J614" s="120">
        <v>79286</v>
      </c>
      <c r="K614" s="121">
        <v>0</v>
      </c>
      <c r="L614" s="121">
        <v>0</v>
      </c>
      <c r="M614" s="180" t="s">
        <v>33</v>
      </c>
      <c r="N614" s="157">
        <v>0</v>
      </c>
      <c r="O614" s="157">
        <v>100</v>
      </c>
      <c r="P614" s="157">
        <v>0</v>
      </c>
      <c r="Q614" s="157">
        <v>100</v>
      </c>
      <c r="R614" s="121"/>
      <c r="S614" s="123" t="s">
        <v>34</v>
      </c>
    </row>
    <row r="615" spans="1:19" ht="67.5" x14ac:dyDescent="0.25">
      <c r="A615" s="362"/>
      <c r="B615" s="114">
        <v>159951060</v>
      </c>
      <c r="C615" s="155">
        <v>401016</v>
      </c>
      <c r="D615" s="121" t="s">
        <v>121</v>
      </c>
      <c r="E615" s="121" t="s">
        <v>65</v>
      </c>
      <c r="F615" s="116" t="s">
        <v>122</v>
      </c>
      <c r="G615" s="124" t="s">
        <v>77</v>
      </c>
      <c r="H615" s="118">
        <v>44984.800000000003</v>
      </c>
      <c r="I615" s="119"/>
      <c r="J615" s="120">
        <v>44984.800000000003</v>
      </c>
      <c r="K615" s="121">
        <v>0</v>
      </c>
      <c r="L615" s="121">
        <v>0</v>
      </c>
      <c r="M615" s="180" t="s">
        <v>33</v>
      </c>
      <c r="N615" s="157">
        <v>0</v>
      </c>
      <c r="O615" s="157">
        <v>100</v>
      </c>
      <c r="P615" s="157">
        <v>0</v>
      </c>
      <c r="Q615" s="157">
        <v>100</v>
      </c>
      <c r="R615" s="121"/>
      <c r="S615" s="123" t="s">
        <v>34</v>
      </c>
    </row>
    <row r="616" spans="1:19" ht="68.25" thickBot="1" x14ac:dyDescent="0.3">
      <c r="A616" s="362"/>
      <c r="B616" s="125">
        <v>159951061</v>
      </c>
      <c r="C616" s="158">
        <v>401017</v>
      </c>
      <c r="D616" s="132" t="s">
        <v>123</v>
      </c>
      <c r="E616" s="132" t="s">
        <v>124</v>
      </c>
      <c r="F616" s="127" t="s">
        <v>125</v>
      </c>
      <c r="G616" s="128" t="s">
        <v>126</v>
      </c>
      <c r="H616" s="129">
        <v>304626.49</v>
      </c>
      <c r="I616" s="130"/>
      <c r="J616" s="131">
        <v>152313.24</v>
      </c>
      <c r="K616" s="132">
        <v>0</v>
      </c>
      <c r="L616" s="132">
        <v>0</v>
      </c>
      <c r="M616" s="181" t="s">
        <v>33</v>
      </c>
      <c r="N616" s="134">
        <f>I616*100/H616</f>
        <v>0</v>
      </c>
      <c r="O616" s="134">
        <f>J616*100/H616</f>
        <v>49.999998358645698</v>
      </c>
      <c r="P616" s="134">
        <f>I616*100/H616</f>
        <v>0</v>
      </c>
      <c r="Q616" s="134">
        <f>J616*100/H616</f>
        <v>49.999998358645698</v>
      </c>
      <c r="R616" s="132"/>
      <c r="S616" s="135" t="s">
        <v>34</v>
      </c>
    </row>
    <row r="617" spans="1:19" x14ac:dyDescent="0.25">
      <c r="A617" s="362"/>
      <c r="B617" s="136"/>
      <c r="C617" s="60"/>
      <c r="D617" s="142"/>
      <c r="E617" s="142"/>
      <c r="F617" s="137"/>
      <c r="G617" s="138"/>
      <c r="H617" s="139"/>
      <c r="I617" s="140"/>
      <c r="J617" s="141"/>
      <c r="K617" s="142"/>
      <c r="L617" s="142"/>
      <c r="M617" s="182"/>
      <c r="N617" s="144"/>
      <c r="O617" s="144"/>
      <c r="P617" s="144"/>
      <c r="Q617" s="144"/>
      <c r="R617" s="142"/>
      <c r="S617" s="142"/>
    </row>
    <row r="618" spans="1:19" x14ac:dyDescent="0.25">
      <c r="A618" s="362"/>
      <c r="B618" s="136"/>
      <c r="C618" s="60"/>
      <c r="D618" s="142"/>
      <c r="E618" s="142"/>
      <c r="F618" s="137"/>
      <c r="G618" s="138"/>
      <c r="H618" s="139"/>
      <c r="I618" s="140"/>
      <c r="J618" s="141"/>
      <c r="K618" s="142"/>
      <c r="L618" s="142"/>
      <c r="M618" s="182"/>
      <c r="N618" s="144"/>
      <c r="O618" s="144"/>
      <c r="P618" s="144"/>
      <c r="Q618" s="144"/>
      <c r="R618" s="142"/>
      <c r="S618" s="142"/>
    </row>
    <row r="619" spans="1:19" x14ac:dyDescent="0.25">
      <c r="A619" s="362"/>
      <c r="B619" s="136"/>
      <c r="C619" s="60"/>
      <c r="D619" s="142"/>
      <c r="E619" s="142"/>
      <c r="F619" s="137"/>
      <c r="G619" s="138"/>
      <c r="H619" s="139"/>
      <c r="I619" s="140"/>
      <c r="J619" s="141"/>
      <c r="K619" s="142"/>
      <c r="L619" s="142"/>
      <c r="M619" s="182"/>
      <c r="N619" s="144"/>
      <c r="O619" s="144"/>
      <c r="P619" s="144"/>
      <c r="Q619" s="144"/>
      <c r="R619" s="142"/>
      <c r="S619" s="142"/>
    </row>
    <row r="620" spans="1:19" x14ac:dyDescent="0.25">
      <c r="A620" s="362"/>
      <c r="B620" s="136"/>
      <c r="C620" s="60"/>
      <c r="D620" s="142"/>
      <c r="E620" s="142"/>
      <c r="F620" s="137"/>
      <c r="G620" s="138"/>
      <c r="H620" s="139"/>
      <c r="I620" s="140"/>
      <c r="J620" s="141"/>
      <c r="K620" s="142"/>
      <c r="L620" s="142"/>
      <c r="M620" s="182"/>
      <c r="N620" s="144"/>
      <c r="O620" s="144"/>
      <c r="P620" s="144"/>
      <c r="Q620" s="144"/>
      <c r="R620" s="142"/>
      <c r="S620" s="142"/>
    </row>
    <row r="621" spans="1:19" x14ac:dyDescent="0.25">
      <c r="A621" s="362"/>
      <c r="B621" s="136"/>
      <c r="C621" s="60"/>
      <c r="D621" s="142"/>
      <c r="E621" s="142"/>
      <c r="F621" s="137"/>
      <c r="G621" s="138"/>
      <c r="H621" s="139"/>
      <c r="I621" s="140"/>
      <c r="J621" s="141"/>
      <c r="K621" s="142"/>
      <c r="L621" s="142"/>
      <c r="M621" s="182"/>
      <c r="N621" s="144"/>
      <c r="O621" s="144"/>
      <c r="P621" s="144"/>
      <c r="Q621" s="144"/>
      <c r="R621" s="142"/>
      <c r="S621" s="142"/>
    </row>
    <row r="622" spans="1:19" x14ac:dyDescent="0.25">
      <c r="A622" s="362"/>
      <c r="B622" s="136"/>
      <c r="C622" s="60"/>
      <c r="D622" s="142"/>
      <c r="E622" s="142"/>
      <c r="F622" s="137"/>
      <c r="G622" s="138"/>
      <c r="H622" s="139"/>
      <c r="I622" s="140"/>
      <c r="J622" s="141"/>
      <c r="K622" s="142"/>
      <c r="L622" s="142"/>
      <c r="M622" s="182"/>
      <c r="N622" s="144"/>
      <c r="O622" s="144"/>
      <c r="P622" s="144"/>
      <c r="Q622" s="144"/>
      <c r="R622" s="142"/>
      <c r="S622" s="142"/>
    </row>
    <row r="623" spans="1:19" x14ac:dyDescent="0.25">
      <c r="A623" s="362"/>
      <c r="B623" s="136"/>
      <c r="C623" s="60"/>
      <c r="D623" s="142"/>
      <c r="E623" s="142"/>
      <c r="F623" s="137"/>
      <c r="G623" s="138"/>
      <c r="H623" s="139"/>
      <c r="I623" s="140"/>
      <c r="J623" s="141"/>
      <c r="K623" s="142"/>
      <c r="L623" s="142"/>
      <c r="M623" s="182"/>
      <c r="N623" s="144"/>
      <c r="O623" s="144"/>
      <c r="P623" s="144"/>
      <c r="Q623" s="144"/>
      <c r="R623" s="142"/>
      <c r="S623" s="142"/>
    </row>
    <row r="624" spans="1:19" x14ac:dyDescent="0.25">
      <c r="A624" s="362"/>
      <c r="B624" s="136"/>
      <c r="C624" s="60"/>
      <c r="D624" s="142"/>
      <c r="E624" s="142"/>
      <c r="F624" s="137"/>
      <c r="G624" s="138"/>
      <c r="H624" s="139"/>
      <c r="I624" s="140"/>
      <c r="J624" s="141"/>
      <c r="K624" s="142"/>
      <c r="L624" s="142"/>
      <c r="M624" s="182"/>
      <c r="N624" s="144"/>
      <c r="O624" s="144"/>
      <c r="P624" s="144"/>
      <c r="Q624" s="144"/>
      <c r="R624" s="142"/>
      <c r="S624" s="142"/>
    </row>
    <row r="625" spans="1:19" x14ac:dyDescent="0.25">
      <c r="A625" s="362"/>
      <c r="B625" s="136"/>
      <c r="C625" s="60"/>
      <c r="D625" s="142"/>
      <c r="E625" s="142"/>
      <c r="F625" s="137"/>
      <c r="G625" s="138"/>
      <c r="H625" s="139"/>
      <c r="I625" s="140"/>
      <c r="J625" s="141"/>
      <c r="K625" s="142"/>
      <c r="L625" s="142"/>
      <c r="M625" s="182"/>
      <c r="N625" s="144"/>
      <c r="O625" s="144"/>
      <c r="P625" s="144"/>
      <c r="Q625" s="144"/>
      <c r="R625" s="142"/>
      <c r="S625" s="142"/>
    </row>
    <row r="626" spans="1:19" x14ac:dyDescent="0.25">
      <c r="A626" s="362"/>
      <c r="B626" s="136"/>
      <c r="C626" s="60"/>
      <c r="D626" s="142"/>
      <c r="E626" s="142"/>
      <c r="F626" s="137"/>
      <c r="G626" s="138"/>
      <c r="H626" s="139"/>
      <c r="I626" s="140"/>
      <c r="J626" s="141"/>
      <c r="K626" s="142"/>
      <c r="L626" s="142"/>
      <c r="M626" s="182"/>
      <c r="N626" s="144"/>
      <c r="O626" s="144"/>
      <c r="P626" s="144"/>
      <c r="Q626" s="144"/>
      <c r="R626" s="142"/>
      <c r="S626" s="142"/>
    </row>
    <row r="627" spans="1:19" x14ac:dyDescent="0.25">
      <c r="A627" s="362"/>
      <c r="B627" s="136"/>
      <c r="C627" s="60"/>
      <c r="D627" s="142"/>
      <c r="E627" s="142"/>
      <c r="F627" s="137"/>
      <c r="G627" s="138"/>
      <c r="H627" s="139"/>
      <c r="I627" s="140"/>
      <c r="J627" s="141"/>
      <c r="K627" s="142"/>
      <c r="L627" s="142"/>
      <c r="M627" s="182"/>
      <c r="N627" s="144"/>
      <c r="O627" s="144"/>
      <c r="P627" s="144"/>
      <c r="Q627" s="144"/>
      <c r="R627" s="142"/>
      <c r="S627" s="142"/>
    </row>
    <row r="628" spans="1:19" x14ac:dyDescent="0.25">
      <c r="A628" s="362"/>
      <c r="B628" s="136"/>
      <c r="C628" s="60"/>
      <c r="D628" s="142"/>
      <c r="E628" s="142"/>
      <c r="F628" s="137"/>
      <c r="G628" s="138"/>
      <c r="H628" s="139"/>
      <c r="I628" s="140"/>
      <c r="J628" s="141"/>
      <c r="K628" s="142"/>
      <c r="L628" s="142"/>
      <c r="M628" s="182"/>
      <c r="N628" s="144"/>
      <c r="O628" s="144"/>
      <c r="P628" s="144"/>
      <c r="Q628" s="144"/>
      <c r="R628" s="142"/>
      <c r="S628" s="142"/>
    </row>
    <row r="629" spans="1:19" x14ac:dyDescent="0.25">
      <c r="A629" s="362"/>
      <c r="B629" s="136"/>
      <c r="C629" s="60"/>
      <c r="D629" s="142"/>
      <c r="E629" s="142"/>
      <c r="F629" s="137"/>
      <c r="G629" s="138"/>
      <c r="H629" s="139"/>
      <c r="I629" s="140"/>
      <c r="J629" s="141"/>
      <c r="K629" s="142"/>
      <c r="L629" s="142"/>
      <c r="M629" s="182"/>
      <c r="N629" s="144"/>
      <c r="O629" s="144"/>
      <c r="P629" s="144"/>
      <c r="Q629" s="144"/>
      <c r="R629" s="142"/>
      <c r="S629" s="142"/>
    </row>
    <row r="630" spans="1:19" x14ac:dyDescent="0.25">
      <c r="A630" s="362"/>
      <c r="B630" s="1"/>
      <c r="C630" s="1"/>
      <c r="D630" s="1"/>
      <c r="E630" s="2"/>
      <c r="F630" s="1"/>
      <c r="G630" s="1"/>
      <c r="H630" s="79"/>
      <c r="I630" s="80"/>
      <c r="J630" s="80"/>
      <c r="K630" s="1"/>
      <c r="L630" s="6"/>
      <c r="M630" s="1"/>
      <c r="N630" s="1"/>
      <c r="O630" s="1"/>
      <c r="P630" s="6"/>
      <c r="Q630" s="6"/>
      <c r="R630" s="6"/>
      <c r="S630" s="6"/>
    </row>
    <row r="631" spans="1:19" x14ac:dyDescent="0.25">
      <c r="A631" s="362"/>
      <c r="B631" s="1"/>
      <c r="C631" s="1"/>
      <c r="D631" s="1"/>
      <c r="E631" s="2"/>
      <c r="F631" s="1"/>
      <c r="G631" s="1"/>
      <c r="H631" s="79"/>
      <c r="I631" s="80"/>
      <c r="J631" s="80"/>
      <c r="K631" s="1"/>
      <c r="L631" s="6"/>
      <c r="M631" s="1"/>
      <c r="N631" s="1"/>
      <c r="O631" s="1"/>
      <c r="P631" s="6"/>
      <c r="Q631" s="6"/>
      <c r="R631" s="6"/>
      <c r="S631" s="6"/>
    </row>
    <row r="632" spans="1:19" x14ac:dyDescent="0.25">
      <c r="A632" s="362"/>
      <c r="B632" s="1"/>
      <c r="C632" s="1"/>
      <c r="D632" s="1"/>
      <c r="E632" s="2"/>
      <c r="F632" s="1"/>
      <c r="G632" s="1"/>
      <c r="H632" s="79"/>
      <c r="I632" s="80"/>
      <c r="J632" s="80"/>
      <c r="K632" s="1"/>
      <c r="L632" s="6"/>
      <c r="M632" s="1"/>
      <c r="N632" s="1"/>
      <c r="O632" s="1"/>
      <c r="P632" s="6"/>
      <c r="Q632" s="6"/>
      <c r="R632" s="6"/>
      <c r="S632" s="6"/>
    </row>
    <row r="633" spans="1:19" x14ac:dyDescent="0.25">
      <c r="A633" s="362"/>
      <c r="B633" s="1"/>
      <c r="C633" s="1"/>
      <c r="D633" s="1"/>
      <c r="E633" s="2"/>
      <c r="F633" s="1"/>
      <c r="G633" s="1"/>
      <c r="H633" s="79"/>
      <c r="I633" s="80"/>
      <c r="J633" s="80"/>
      <c r="K633" s="1"/>
      <c r="L633" s="6"/>
      <c r="M633" s="1"/>
      <c r="N633" s="1"/>
      <c r="O633" s="1"/>
      <c r="P633" s="6"/>
      <c r="Q633" s="6"/>
      <c r="R633" s="6"/>
      <c r="S633" s="6"/>
    </row>
    <row r="634" spans="1:19" x14ac:dyDescent="0.25">
      <c r="A634" s="362"/>
      <c r="B634" s="1"/>
      <c r="C634" s="1"/>
      <c r="D634" s="1"/>
      <c r="E634" s="2"/>
      <c r="F634" s="1"/>
      <c r="G634" s="1"/>
      <c r="H634" s="79"/>
      <c r="I634" s="80"/>
      <c r="J634" s="80"/>
      <c r="K634" s="1"/>
      <c r="L634" s="6"/>
      <c r="M634" s="1"/>
      <c r="N634" s="1"/>
      <c r="O634" s="1"/>
      <c r="P634" s="6"/>
      <c r="Q634" s="6"/>
      <c r="R634" s="6"/>
      <c r="S634" s="6"/>
    </row>
    <row r="635" spans="1:19" x14ac:dyDescent="0.25">
      <c r="A635" s="362"/>
      <c r="B635" s="1"/>
      <c r="C635" s="81" t="s">
        <v>0</v>
      </c>
      <c r="D635" s="81"/>
      <c r="E635" s="81"/>
      <c r="F635" s="9" t="s">
        <v>87</v>
      </c>
      <c r="G635" s="9"/>
      <c r="H635" s="9"/>
      <c r="I635" s="9"/>
      <c r="J635" s="9"/>
      <c r="K635" s="9"/>
      <c r="L635" s="10"/>
      <c r="M635" s="11"/>
      <c r="N635" s="11"/>
      <c r="O635" s="11"/>
      <c r="P635" s="6"/>
      <c r="Q635" s="6"/>
      <c r="R635" s="6"/>
      <c r="S635" s="6"/>
    </row>
    <row r="636" spans="1:19" x14ac:dyDescent="0.25">
      <c r="A636" s="362"/>
      <c r="B636" s="1"/>
      <c r="C636" s="82" t="s">
        <v>2</v>
      </c>
      <c r="D636" s="82"/>
      <c r="E636" s="82"/>
      <c r="F636" s="83" t="s">
        <v>72</v>
      </c>
      <c r="G636" s="83"/>
      <c r="H636" s="83"/>
      <c r="I636" s="83"/>
      <c r="J636" s="83"/>
      <c r="K636" s="83"/>
      <c r="L636" s="10"/>
      <c r="M636" s="11"/>
      <c r="N636" s="11"/>
      <c r="O636" s="11"/>
      <c r="P636" s="6"/>
      <c r="Q636" s="6"/>
      <c r="R636" s="6"/>
      <c r="S636" s="6"/>
    </row>
    <row r="637" spans="1:19" x14ac:dyDescent="0.25">
      <c r="A637" s="362"/>
      <c r="B637" s="13"/>
      <c r="C637" s="81" t="s">
        <v>4</v>
      </c>
      <c r="D637" s="81"/>
      <c r="E637" s="81"/>
      <c r="F637" s="84" t="s">
        <v>69</v>
      </c>
      <c r="G637" s="159"/>
      <c r="H637" s="160"/>
      <c r="I637" s="161"/>
      <c r="J637" s="161"/>
      <c r="K637" s="162"/>
      <c r="L637" s="6"/>
      <c r="M637" s="11"/>
      <c r="N637" s="11"/>
      <c r="O637" s="11"/>
      <c r="P637" s="6"/>
      <c r="Q637" s="6"/>
      <c r="R637" s="6"/>
      <c r="S637" s="6"/>
    </row>
    <row r="638" spans="1:19" ht="15.75" thickBot="1" x14ac:dyDescent="0.3">
      <c r="A638" s="362"/>
      <c r="B638" s="13"/>
      <c r="C638" s="145"/>
      <c r="D638" s="145"/>
      <c r="E638" s="145"/>
      <c r="F638" s="146"/>
      <c r="G638" s="183"/>
      <c r="H638" s="184"/>
      <c r="I638" s="185"/>
      <c r="J638" s="185"/>
      <c r="K638" s="186"/>
      <c r="L638" s="6"/>
      <c r="M638" s="11"/>
      <c r="N638" s="11"/>
      <c r="O638" s="11"/>
      <c r="P638" s="6"/>
      <c r="Q638" s="6"/>
      <c r="R638" s="6"/>
      <c r="S638" s="6"/>
    </row>
    <row r="639" spans="1:19" x14ac:dyDescent="0.25">
      <c r="A639" s="362"/>
      <c r="B639" s="29" t="s">
        <v>6</v>
      </c>
      <c r="C639" s="30" t="s">
        <v>7</v>
      </c>
      <c r="D639" s="30"/>
      <c r="E639" s="30" t="s">
        <v>8</v>
      </c>
      <c r="F639" s="30" t="s">
        <v>9</v>
      </c>
      <c r="G639" s="96" t="s">
        <v>10</v>
      </c>
      <c r="H639" s="97" t="s">
        <v>73</v>
      </c>
      <c r="I639" s="30" t="s">
        <v>12</v>
      </c>
      <c r="J639" s="30"/>
      <c r="K639" s="30"/>
      <c r="L639" s="30"/>
      <c r="M639" s="30"/>
      <c r="N639" s="30" t="s">
        <v>13</v>
      </c>
      <c r="O639" s="30"/>
      <c r="P639" s="30" t="s">
        <v>14</v>
      </c>
      <c r="Q639" s="30"/>
      <c r="R639" s="30" t="s">
        <v>15</v>
      </c>
      <c r="S639" s="32"/>
    </row>
    <row r="640" spans="1:19" x14ac:dyDescent="0.25">
      <c r="A640" s="362"/>
      <c r="B640" s="33"/>
      <c r="C640" s="34" t="s">
        <v>16</v>
      </c>
      <c r="D640" s="34" t="s">
        <v>17</v>
      </c>
      <c r="E640" s="34"/>
      <c r="F640" s="34"/>
      <c r="G640" s="98"/>
      <c r="H640" s="99"/>
      <c r="I640" s="34" t="s">
        <v>18</v>
      </c>
      <c r="J640" s="34"/>
      <c r="K640" s="34" t="s">
        <v>19</v>
      </c>
      <c r="L640" s="34"/>
      <c r="M640" s="34"/>
      <c r="N640" s="34" t="s">
        <v>20</v>
      </c>
      <c r="O640" s="34"/>
      <c r="P640" s="34" t="s">
        <v>20</v>
      </c>
      <c r="Q640" s="34"/>
      <c r="R640" s="34"/>
      <c r="S640" s="36"/>
    </row>
    <row r="641" spans="1:19" ht="23.25" thickBot="1" x14ac:dyDescent="0.3">
      <c r="A641" s="362"/>
      <c r="B641" s="38"/>
      <c r="C641" s="39"/>
      <c r="D641" s="39"/>
      <c r="E641" s="39"/>
      <c r="F641" s="39"/>
      <c r="G641" s="100"/>
      <c r="H641" s="101"/>
      <c r="I641" s="102" t="s">
        <v>21</v>
      </c>
      <c r="J641" s="43" t="s">
        <v>22</v>
      </c>
      <c r="K641" s="43" t="s">
        <v>23</v>
      </c>
      <c r="L641" s="43" t="s">
        <v>24</v>
      </c>
      <c r="M641" s="44" t="s">
        <v>25</v>
      </c>
      <c r="N641" s="43" t="s">
        <v>26</v>
      </c>
      <c r="O641" s="43" t="s">
        <v>25</v>
      </c>
      <c r="P641" s="43" t="s">
        <v>21</v>
      </c>
      <c r="Q641" s="43" t="s">
        <v>22</v>
      </c>
      <c r="R641" s="43" t="s">
        <v>27</v>
      </c>
      <c r="S641" s="46" t="s">
        <v>28</v>
      </c>
    </row>
    <row r="642" spans="1:19" ht="45" x14ac:dyDescent="0.25">
      <c r="A642" s="362"/>
      <c r="B642" s="103">
        <v>159951062</v>
      </c>
      <c r="C642" s="152">
        <v>401018</v>
      </c>
      <c r="D642" s="110" t="s">
        <v>127</v>
      </c>
      <c r="E642" s="110" t="s">
        <v>30</v>
      </c>
      <c r="F642" s="105" t="s">
        <v>128</v>
      </c>
      <c r="G642" s="153" t="s">
        <v>129</v>
      </c>
      <c r="H642" s="107">
        <v>42550.06</v>
      </c>
      <c r="I642" s="154"/>
      <c r="J642" s="109">
        <v>42550.06</v>
      </c>
      <c r="K642" s="110">
        <v>0</v>
      </c>
      <c r="L642" s="110">
        <v>0</v>
      </c>
      <c r="M642" s="179" t="s">
        <v>33</v>
      </c>
      <c r="N642" s="112">
        <f>I642*100/H642</f>
        <v>0</v>
      </c>
      <c r="O642" s="112">
        <f>J642*100/H642</f>
        <v>100</v>
      </c>
      <c r="P642" s="112">
        <f>I642*100/H642</f>
        <v>0</v>
      </c>
      <c r="Q642" s="112">
        <f>J642*100/H642</f>
        <v>100</v>
      </c>
      <c r="R642" s="110"/>
      <c r="S642" s="113" t="s">
        <v>34</v>
      </c>
    </row>
    <row r="643" spans="1:19" ht="45" x14ac:dyDescent="0.25">
      <c r="A643" s="362"/>
      <c r="B643" s="114">
        <v>159951063</v>
      </c>
      <c r="C643" s="155">
        <v>401019</v>
      </c>
      <c r="D643" s="121" t="s">
        <v>130</v>
      </c>
      <c r="E643" s="187" t="s">
        <v>131</v>
      </c>
      <c r="F643" s="116" t="s">
        <v>132</v>
      </c>
      <c r="G643" s="124" t="s">
        <v>129</v>
      </c>
      <c r="H643" s="188">
        <v>21320.01</v>
      </c>
      <c r="I643" s="119"/>
      <c r="J643" s="120">
        <v>21320.01</v>
      </c>
      <c r="K643" s="121">
        <v>0</v>
      </c>
      <c r="L643" s="121">
        <v>0</v>
      </c>
      <c r="M643" s="180" t="s">
        <v>33</v>
      </c>
      <c r="N643" s="157">
        <v>0</v>
      </c>
      <c r="O643" s="157">
        <v>100</v>
      </c>
      <c r="P643" s="157">
        <v>0</v>
      </c>
      <c r="Q643" s="157">
        <v>100</v>
      </c>
      <c r="R643" s="121"/>
      <c r="S643" s="123" t="s">
        <v>34</v>
      </c>
    </row>
    <row r="644" spans="1:19" ht="56.25" x14ac:dyDescent="0.25">
      <c r="A644" s="362"/>
      <c r="B644" s="114">
        <v>159951070</v>
      </c>
      <c r="C644" s="155">
        <v>401020</v>
      </c>
      <c r="D644" s="121" t="s">
        <v>133</v>
      </c>
      <c r="E644" s="121" t="s">
        <v>93</v>
      </c>
      <c r="F644" s="116" t="s">
        <v>94</v>
      </c>
      <c r="G644" s="124" t="s">
        <v>126</v>
      </c>
      <c r="H644" s="118">
        <v>234911.75</v>
      </c>
      <c r="I644" s="119"/>
      <c r="J644" s="120">
        <v>70473.53</v>
      </c>
      <c r="K644" s="121">
        <v>0</v>
      </c>
      <c r="L644" s="121">
        <v>0</v>
      </c>
      <c r="M644" s="156">
        <v>0</v>
      </c>
      <c r="N644" s="157">
        <f>I644*100/H644</f>
        <v>0</v>
      </c>
      <c r="O644" s="157">
        <f>J644*100/H644</f>
        <v>30.000002128458878</v>
      </c>
      <c r="P644" s="157">
        <v>0</v>
      </c>
      <c r="Q644" s="157">
        <v>0</v>
      </c>
      <c r="R644" s="121"/>
      <c r="S644" s="123" t="s">
        <v>34</v>
      </c>
    </row>
    <row r="645" spans="1:19" ht="67.5" x14ac:dyDescent="0.25">
      <c r="A645" s="362"/>
      <c r="B645" s="114">
        <v>159951071</v>
      </c>
      <c r="C645" s="155">
        <v>401022</v>
      </c>
      <c r="D645" s="121" t="s">
        <v>134</v>
      </c>
      <c r="E645" s="121" t="s">
        <v>135</v>
      </c>
      <c r="F645" s="116" t="s">
        <v>136</v>
      </c>
      <c r="G645" s="124" t="s">
        <v>129</v>
      </c>
      <c r="H645" s="118">
        <v>31999.99</v>
      </c>
      <c r="I645" s="188"/>
      <c r="J645" s="189">
        <v>31999.99</v>
      </c>
      <c r="K645" s="121">
        <v>0</v>
      </c>
      <c r="L645" s="121">
        <v>0</v>
      </c>
      <c r="M645" s="156">
        <v>0</v>
      </c>
      <c r="N645" s="157">
        <v>0</v>
      </c>
      <c r="O645" s="157">
        <v>100</v>
      </c>
      <c r="P645" s="157">
        <v>0</v>
      </c>
      <c r="Q645" s="157">
        <v>100</v>
      </c>
      <c r="R645" s="121"/>
      <c r="S645" s="123" t="s">
        <v>34</v>
      </c>
    </row>
    <row r="646" spans="1:19" ht="57" thickBot="1" x14ac:dyDescent="0.3">
      <c r="A646" s="362"/>
      <c r="B646" s="125">
        <v>159951052</v>
      </c>
      <c r="C646" s="158">
        <v>415001</v>
      </c>
      <c r="D646" s="132" t="s">
        <v>137</v>
      </c>
      <c r="E646" s="158" t="s">
        <v>100</v>
      </c>
      <c r="F646" s="127" t="s">
        <v>114</v>
      </c>
      <c r="G646" s="128" t="s">
        <v>77</v>
      </c>
      <c r="H646" s="129">
        <v>67254.16</v>
      </c>
      <c r="I646" s="130">
        <v>48809.94</v>
      </c>
      <c r="J646" s="190">
        <f>5508+48809.94</f>
        <v>54317.94</v>
      </c>
      <c r="K646" s="132">
        <v>0</v>
      </c>
      <c r="L646" s="132">
        <v>0</v>
      </c>
      <c r="M646" s="191">
        <v>0</v>
      </c>
      <c r="N646" s="134">
        <f>I646*100/H646</f>
        <v>72.575347011991525</v>
      </c>
      <c r="O646" s="134">
        <f>J646*100/H646</f>
        <v>80.765174972076068</v>
      </c>
      <c r="P646" s="134">
        <f>I646*100/H646</f>
        <v>72.575347011991525</v>
      </c>
      <c r="Q646" s="134">
        <f>J646*100/H646</f>
        <v>80.765174972076068</v>
      </c>
      <c r="R646" s="132" t="s">
        <v>34</v>
      </c>
      <c r="S646" s="135"/>
    </row>
    <row r="647" spans="1:19" ht="15.75" thickBot="1" x14ac:dyDescent="0.3">
      <c r="B647" s="171"/>
      <c r="C647" s="171"/>
      <c r="D647" s="171"/>
      <c r="E647" s="171"/>
      <c r="F647" s="171"/>
      <c r="G647" s="60" t="s">
        <v>138</v>
      </c>
      <c r="H647" s="61">
        <f>H528+H529+H530+H531+H556+H557+H558+H559+H585+H586+H587+H588+H613+H614+H615+H616+H642+H643+H644+H645+H646</f>
        <v>3950159.03</v>
      </c>
      <c r="I647" s="192">
        <f>I556+I585+I586+I587+I588+I616+I642+I643+I644+I645+I646</f>
        <v>48809.94</v>
      </c>
      <c r="J647" s="192">
        <f>J528+J529+J530+J531+J556+J557+J558+J559+J585+J586+J587+J588+J613+J614+J615+J616+J642+J643+J644+J645+J646</f>
        <v>3620471.3399999994</v>
      </c>
      <c r="K647" s="194">
        <v>0</v>
      </c>
      <c r="L647" s="195">
        <v>0</v>
      </c>
      <c r="M647" s="196">
        <v>0</v>
      </c>
      <c r="N647" s="171"/>
      <c r="O647" s="171"/>
      <c r="P647" s="171"/>
      <c r="Q647" s="171"/>
      <c r="R647" s="171"/>
      <c r="S647" s="171"/>
    </row>
    <row r="648" spans="1:19" x14ac:dyDescent="0.25">
      <c r="I648" s="178"/>
    </row>
    <row r="649" spans="1:19" x14ac:dyDescent="0.25">
      <c r="I649" s="178"/>
    </row>
    <row r="650" spans="1:19" x14ac:dyDescent="0.25">
      <c r="I650" s="178"/>
    </row>
    <row r="651" spans="1:19" x14ac:dyDescent="0.25">
      <c r="I651" s="178"/>
    </row>
    <row r="652" spans="1:19" x14ac:dyDescent="0.25">
      <c r="I652" s="178"/>
    </row>
    <row r="653" spans="1:19" x14ac:dyDescent="0.25">
      <c r="I653" s="178"/>
    </row>
    <row r="654" spans="1:19" x14ac:dyDescent="0.25">
      <c r="I654" s="178"/>
    </row>
    <row r="655" spans="1:19" x14ac:dyDescent="0.25">
      <c r="I655" s="178"/>
    </row>
    <row r="656" spans="1:19" x14ac:dyDescent="0.25">
      <c r="I656" s="178"/>
    </row>
    <row r="657" spans="1:19" x14ac:dyDescent="0.25">
      <c r="A657" s="1"/>
      <c r="B657" s="1"/>
      <c r="C657" s="1" t="s">
        <v>139</v>
      </c>
      <c r="D657" s="2"/>
      <c r="E657" s="1"/>
      <c r="F657" s="1"/>
      <c r="G657" s="79"/>
      <c r="H657" s="80"/>
      <c r="I657" s="80"/>
      <c r="J657" s="1"/>
      <c r="K657" s="6"/>
      <c r="L657" s="1"/>
      <c r="M657" s="1"/>
      <c r="N657" s="1"/>
      <c r="O657" s="6"/>
      <c r="P657" s="6"/>
      <c r="Q657" s="6"/>
      <c r="R657" s="6"/>
      <c r="S657" s="1"/>
    </row>
    <row r="658" spans="1:19" x14ac:dyDescent="0.25">
      <c r="A658" s="1"/>
      <c r="B658" s="1"/>
      <c r="C658" s="1"/>
      <c r="D658" s="2"/>
      <c r="E658" s="1"/>
      <c r="F658" s="1"/>
      <c r="G658" s="79"/>
      <c r="H658" s="80"/>
      <c r="I658" s="80"/>
      <c r="J658" s="1"/>
      <c r="K658" s="6"/>
      <c r="L658" s="1"/>
      <c r="M658" s="1"/>
      <c r="N658" s="1"/>
      <c r="O658" s="6"/>
      <c r="P658" s="6"/>
      <c r="Q658" s="6"/>
      <c r="R658" s="6"/>
      <c r="S658" s="1"/>
    </row>
    <row r="659" spans="1:19" x14ac:dyDescent="0.25">
      <c r="A659" s="1"/>
      <c r="B659" s="1"/>
      <c r="C659" s="1"/>
      <c r="D659" s="2"/>
      <c r="E659" s="1"/>
      <c r="F659" s="1"/>
      <c r="G659" s="79"/>
      <c r="H659" s="80"/>
      <c r="I659" s="80"/>
      <c r="J659" s="1"/>
      <c r="K659" s="6"/>
      <c r="L659" s="1"/>
      <c r="M659" s="1"/>
      <c r="N659" s="1"/>
      <c r="O659" s="6"/>
      <c r="P659" s="6"/>
      <c r="Q659" s="6"/>
      <c r="R659" s="6"/>
      <c r="S659" s="1"/>
    </row>
    <row r="660" spans="1:19" x14ac:dyDescent="0.25">
      <c r="A660" s="1"/>
      <c r="B660" s="1"/>
      <c r="C660" s="1"/>
      <c r="D660" s="2"/>
      <c r="E660" s="1"/>
      <c r="F660" s="1"/>
      <c r="G660" s="79"/>
      <c r="H660" s="80"/>
      <c r="I660" s="80"/>
      <c r="J660" s="1"/>
      <c r="K660" s="6"/>
      <c r="L660" s="1"/>
      <c r="M660" s="1"/>
      <c r="N660" s="1"/>
      <c r="O660" s="6"/>
      <c r="P660" s="6"/>
      <c r="Q660" s="6"/>
      <c r="R660" s="6"/>
      <c r="S660" s="1"/>
    </row>
    <row r="661" spans="1:19" x14ac:dyDescent="0.25">
      <c r="A661" s="1"/>
      <c r="B661" s="81" t="s">
        <v>0</v>
      </c>
      <c r="C661" s="81"/>
      <c r="D661" s="81"/>
      <c r="E661" s="9" t="s">
        <v>71</v>
      </c>
      <c r="F661" s="9"/>
      <c r="G661" s="9"/>
      <c r="H661" s="9"/>
      <c r="I661" s="9"/>
      <c r="J661" s="9"/>
      <c r="K661" s="10"/>
      <c r="L661" s="11"/>
      <c r="M661" s="11"/>
      <c r="N661" s="11"/>
      <c r="O661" s="6"/>
      <c r="P661" s="6"/>
      <c r="Q661" s="6"/>
      <c r="R661" s="6"/>
      <c r="S661" s="1"/>
    </row>
    <row r="662" spans="1:19" x14ac:dyDescent="0.25">
      <c r="A662" s="1"/>
      <c r="B662" s="82" t="s">
        <v>2</v>
      </c>
      <c r="C662" s="82"/>
      <c r="D662" s="82"/>
      <c r="E662" s="9" t="s">
        <v>140</v>
      </c>
      <c r="F662" s="9"/>
      <c r="G662" s="9"/>
      <c r="H662" s="9"/>
      <c r="I662" s="9"/>
      <c r="J662" s="9"/>
      <c r="K662" s="10"/>
      <c r="L662" s="11"/>
      <c r="M662" s="11"/>
      <c r="N662" s="11"/>
      <c r="O662" s="6"/>
      <c r="P662" s="6"/>
      <c r="Q662" s="6"/>
      <c r="R662" s="6"/>
      <c r="S662" s="1"/>
    </row>
    <row r="663" spans="1:19" x14ac:dyDescent="0.25">
      <c r="A663" s="13"/>
      <c r="B663" s="81" t="s">
        <v>4</v>
      </c>
      <c r="C663" s="81"/>
      <c r="D663" s="81"/>
      <c r="E663" s="84" t="s">
        <v>69</v>
      </c>
      <c r="F663" s="85"/>
      <c r="G663" s="86"/>
      <c r="H663" s="87"/>
      <c r="I663" s="88"/>
      <c r="J663" s="89"/>
      <c r="K663" s="6"/>
      <c r="L663" s="11"/>
      <c r="M663" s="11"/>
      <c r="N663" s="11"/>
      <c r="O663" s="6"/>
      <c r="P663" s="6"/>
      <c r="Q663" s="6"/>
      <c r="R663" s="6"/>
      <c r="S663" s="1"/>
    </row>
    <row r="664" spans="1:19" ht="15.75" thickBot="1" x14ac:dyDescent="0.3">
      <c r="A664" s="13"/>
      <c r="B664" s="90"/>
      <c r="C664" s="90"/>
      <c r="D664" s="90"/>
      <c r="E664" s="91"/>
      <c r="F664" s="92"/>
      <c r="G664" s="93"/>
      <c r="H664" s="94"/>
      <c r="I664" s="95"/>
      <c r="J664" s="27"/>
      <c r="K664" s="6"/>
      <c r="L664" s="11"/>
      <c r="M664" s="11"/>
      <c r="N664" s="11"/>
      <c r="O664" s="6"/>
      <c r="P664" s="6"/>
      <c r="Q664" s="6"/>
      <c r="R664" s="6"/>
      <c r="S664" s="1"/>
    </row>
    <row r="665" spans="1:19" x14ac:dyDescent="0.25">
      <c r="A665" s="10"/>
      <c r="B665" s="29" t="s">
        <v>6</v>
      </c>
      <c r="C665" s="30" t="s">
        <v>7</v>
      </c>
      <c r="D665" s="30"/>
      <c r="E665" s="30" t="s">
        <v>8</v>
      </c>
      <c r="F665" s="30" t="s">
        <v>9</v>
      </c>
      <c r="G665" s="96" t="s">
        <v>10</v>
      </c>
      <c r="H665" s="97" t="s">
        <v>73</v>
      </c>
      <c r="I665" s="30" t="s">
        <v>12</v>
      </c>
      <c r="J665" s="30"/>
      <c r="K665" s="30"/>
      <c r="L665" s="30"/>
      <c r="M665" s="30"/>
      <c r="N665" s="30" t="s">
        <v>13</v>
      </c>
      <c r="O665" s="30"/>
      <c r="P665" s="30" t="s">
        <v>14</v>
      </c>
      <c r="Q665" s="30"/>
      <c r="R665" s="30" t="s">
        <v>15</v>
      </c>
      <c r="S665" s="32"/>
    </row>
    <row r="666" spans="1:19" x14ac:dyDescent="0.25">
      <c r="A666" s="10"/>
      <c r="B666" s="33"/>
      <c r="C666" s="34" t="s">
        <v>16</v>
      </c>
      <c r="D666" s="34" t="s">
        <v>17</v>
      </c>
      <c r="E666" s="34"/>
      <c r="F666" s="34"/>
      <c r="G666" s="98"/>
      <c r="H666" s="99"/>
      <c r="I666" s="34" t="s">
        <v>18</v>
      </c>
      <c r="J666" s="34"/>
      <c r="K666" s="34" t="s">
        <v>19</v>
      </c>
      <c r="L666" s="34"/>
      <c r="M666" s="34"/>
      <c r="N666" s="34" t="s">
        <v>20</v>
      </c>
      <c r="O666" s="34"/>
      <c r="P666" s="34" t="s">
        <v>20</v>
      </c>
      <c r="Q666" s="34"/>
      <c r="R666" s="34"/>
      <c r="S666" s="36"/>
    </row>
    <row r="667" spans="1:19" ht="23.25" thickBot="1" x14ac:dyDescent="0.3">
      <c r="A667" s="37"/>
      <c r="B667" s="38"/>
      <c r="C667" s="39"/>
      <c r="D667" s="39"/>
      <c r="E667" s="39"/>
      <c r="F667" s="39"/>
      <c r="G667" s="100"/>
      <c r="H667" s="101"/>
      <c r="I667" s="102" t="s">
        <v>21</v>
      </c>
      <c r="J667" s="43" t="s">
        <v>22</v>
      </c>
      <c r="K667" s="43" t="s">
        <v>23</v>
      </c>
      <c r="L667" s="43" t="s">
        <v>24</v>
      </c>
      <c r="M667" s="44" t="s">
        <v>25</v>
      </c>
      <c r="N667" s="43" t="s">
        <v>26</v>
      </c>
      <c r="O667" s="43" t="s">
        <v>25</v>
      </c>
      <c r="P667" s="43" t="s">
        <v>21</v>
      </c>
      <c r="Q667" s="43" t="s">
        <v>22</v>
      </c>
      <c r="R667" s="43" t="s">
        <v>27</v>
      </c>
      <c r="S667" s="46" t="s">
        <v>28</v>
      </c>
    </row>
    <row r="668" spans="1:19" ht="101.25" x14ac:dyDescent="0.25">
      <c r="A668" s="362"/>
      <c r="B668" s="103">
        <v>159951007</v>
      </c>
      <c r="C668" s="104">
        <v>402001</v>
      </c>
      <c r="D668" s="104" t="s">
        <v>141</v>
      </c>
      <c r="E668" s="104" t="s">
        <v>30</v>
      </c>
      <c r="F668" s="105" t="s">
        <v>142</v>
      </c>
      <c r="G668" s="153" t="s">
        <v>143</v>
      </c>
      <c r="H668" s="107">
        <v>396149.26</v>
      </c>
      <c r="I668" s="197"/>
      <c r="J668" s="198">
        <v>396149.26</v>
      </c>
      <c r="K668" s="110">
        <v>0</v>
      </c>
      <c r="L668" s="110">
        <v>0</v>
      </c>
      <c r="M668" s="111" t="s">
        <v>33</v>
      </c>
      <c r="N668" s="112">
        <f>I668*100/H668</f>
        <v>0</v>
      </c>
      <c r="O668" s="112">
        <v>100</v>
      </c>
      <c r="P668" s="110">
        <f>I668*100/J668</f>
        <v>0</v>
      </c>
      <c r="Q668" s="199">
        <f>J668*100/H668</f>
        <v>100</v>
      </c>
      <c r="R668" s="110"/>
      <c r="S668" s="113" t="s">
        <v>34</v>
      </c>
    </row>
    <row r="669" spans="1:19" ht="67.5" x14ac:dyDescent="0.25">
      <c r="A669" s="362"/>
      <c r="B669" s="114">
        <v>159951013</v>
      </c>
      <c r="C669" s="115">
        <v>402002</v>
      </c>
      <c r="D669" s="115" t="s">
        <v>144</v>
      </c>
      <c r="E669" s="115" t="s">
        <v>75</v>
      </c>
      <c r="F669" s="116" t="s">
        <v>145</v>
      </c>
      <c r="G669" s="124" t="s">
        <v>146</v>
      </c>
      <c r="H669" s="118">
        <v>273135.8</v>
      </c>
      <c r="I669" s="188"/>
      <c r="J669" s="200">
        <f>81940.46+191195.34</f>
        <v>273135.8</v>
      </c>
      <c r="K669" s="121">
        <v>0</v>
      </c>
      <c r="L669" s="121">
        <v>0</v>
      </c>
      <c r="M669" s="122" t="s">
        <v>33</v>
      </c>
      <c r="N669" s="157">
        <f>I669*100/H669</f>
        <v>0</v>
      </c>
      <c r="O669" s="157">
        <f>J669*100/H669</f>
        <v>100</v>
      </c>
      <c r="P669" s="157">
        <f>I669*100/H669</f>
        <v>0</v>
      </c>
      <c r="Q669" s="156">
        <f>J669*100/H669</f>
        <v>100</v>
      </c>
      <c r="R669" s="121"/>
      <c r="S669" s="123" t="s">
        <v>34</v>
      </c>
    </row>
    <row r="670" spans="1:19" ht="112.5" x14ac:dyDescent="0.25">
      <c r="A670" s="362"/>
      <c r="B670" s="114">
        <v>159951014</v>
      </c>
      <c r="C670" s="115">
        <v>402003</v>
      </c>
      <c r="D670" s="115" t="s">
        <v>147</v>
      </c>
      <c r="E670" s="115" t="s">
        <v>148</v>
      </c>
      <c r="F670" s="116" t="s">
        <v>149</v>
      </c>
      <c r="G670" s="124" t="s">
        <v>150</v>
      </c>
      <c r="H670" s="118">
        <v>99764.2</v>
      </c>
      <c r="I670" s="188"/>
      <c r="J670" s="200">
        <f>81893.53+17870.67</f>
        <v>99764.2</v>
      </c>
      <c r="K670" s="121">
        <v>0</v>
      </c>
      <c r="L670" s="121">
        <v>0</v>
      </c>
      <c r="M670" s="122" t="s">
        <v>33</v>
      </c>
      <c r="N670" s="157">
        <f>I670*100/H670</f>
        <v>0</v>
      </c>
      <c r="O670" s="157">
        <v>82</v>
      </c>
      <c r="P670" s="157">
        <f>I670*100/H670</f>
        <v>0</v>
      </c>
      <c r="Q670" s="157">
        <f>J670*100/H670</f>
        <v>100</v>
      </c>
      <c r="R670" s="121"/>
      <c r="S670" s="123" t="s">
        <v>34</v>
      </c>
    </row>
    <row r="671" spans="1:19" ht="90" x14ac:dyDescent="0.25">
      <c r="A671" s="362"/>
      <c r="B671" s="114">
        <v>159951019</v>
      </c>
      <c r="C671" s="115">
        <v>402004</v>
      </c>
      <c r="D671" s="115" t="s">
        <v>151</v>
      </c>
      <c r="E671" s="115" t="s">
        <v>100</v>
      </c>
      <c r="F671" s="116" t="s">
        <v>152</v>
      </c>
      <c r="G671" s="124" t="s">
        <v>153</v>
      </c>
      <c r="H671" s="118">
        <v>79104.05</v>
      </c>
      <c r="I671" s="188"/>
      <c r="J671" s="200">
        <v>79104.05</v>
      </c>
      <c r="K671" s="121">
        <v>0</v>
      </c>
      <c r="L671" s="121">
        <v>0</v>
      </c>
      <c r="M671" s="122" t="s">
        <v>33</v>
      </c>
      <c r="N671" s="157">
        <f>I671*100/H671</f>
        <v>0</v>
      </c>
      <c r="O671" s="157">
        <v>100</v>
      </c>
      <c r="P671" s="157">
        <f>I671*100/H671</f>
        <v>0</v>
      </c>
      <c r="Q671" s="157">
        <f>J671*100/H671</f>
        <v>100</v>
      </c>
      <c r="R671" s="121"/>
      <c r="S671" s="123" t="s">
        <v>34</v>
      </c>
    </row>
    <row r="672" spans="1:19" ht="102" thickBot="1" x14ac:dyDescent="0.3">
      <c r="A672" s="362"/>
      <c r="B672" s="125">
        <v>159951018</v>
      </c>
      <c r="C672" s="126">
        <v>402006</v>
      </c>
      <c r="D672" s="126" t="s">
        <v>154</v>
      </c>
      <c r="E672" s="126" t="s">
        <v>100</v>
      </c>
      <c r="F672" s="127" t="s">
        <v>155</v>
      </c>
      <c r="G672" s="128" t="s">
        <v>156</v>
      </c>
      <c r="H672" s="129">
        <v>284391.88</v>
      </c>
      <c r="I672" s="201"/>
      <c r="J672" s="202">
        <f>140771.65+143620.23</f>
        <v>284391.88</v>
      </c>
      <c r="K672" s="132">
        <v>0</v>
      </c>
      <c r="L672" s="132">
        <v>0</v>
      </c>
      <c r="M672" s="133" t="s">
        <v>33</v>
      </c>
      <c r="N672" s="134">
        <f>I672*100/H672</f>
        <v>0</v>
      </c>
      <c r="O672" s="134">
        <f>J672*100/H672</f>
        <v>100</v>
      </c>
      <c r="P672" s="134">
        <f>I672*100/H672</f>
        <v>0</v>
      </c>
      <c r="Q672" s="134">
        <f>J672*100/H672</f>
        <v>100</v>
      </c>
      <c r="R672" s="132"/>
      <c r="S672" s="135" t="s">
        <v>34</v>
      </c>
    </row>
    <row r="673" spans="1:19" x14ac:dyDescent="0.25">
      <c r="A673" s="362"/>
      <c r="B673" s="136"/>
      <c r="C673" s="136"/>
      <c r="D673" s="136"/>
      <c r="E673" s="136"/>
      <c r="F673" s="137"/>
      <c r="G673" s="138"/>
      <c r="H673" s="139"/>
      <c r="I673" s="203"/>
      <c r="J673" s="204"/>
      <c r="K673" s="142"/>
      <c r="L673" s="142"/>
      <c r="M673" s="143"/>
      <c r="N673" s="144"/>
      <c r="O673" s="144"/>
      <c r="P673" s="144"/>
      <c r="Q673" s="144"/>
      <c r="R673" s="142"/>
      <c r="S673" s="142"/>
    </row>
    <row r="674" spans="1:19" x14ac:dyDescent="0.25">
      <c r="A674" s="362"/>
      <c r="B674" s="136"/>
      <c r="C674" s="136"/>
      <c r="D674" s="136"/>
      <c r="E674" s="136"/>
      <c r="F674" s="137"/>
      <c r="G674" s="138"/>
      <c r="H674" s="139"/>
      <c r="I674" s="203"/>
      <c r="J674" s="204"/>
      <c r="K674" s="142"/>
      <c r="L674" s="142"/>
      <c r="M674" s="143"/>
      <c r="N674" s="144"/>
      <c r="O674" s="144"/>
      <c r="P674" s="144"/>
      <c r="Q674" s="144"/>
      <c r="R674" s="142"/>
      <c r="S674" s="142"/>
    </row>
    <row r="675" spans="1:19" x14ac:dyDescent="0.25">
      <c r="A675" s="362"/>
      <c r="B675" s="136"/>
      <c r="C675" s="136"/>
      <c r="D675" s="136"/>
      <c r="E675" s="136"/>
      <c r="F675" s="137"/>
      <c r="G675" s="138"/>
      <c r="H675" s="139"/>
      <c r="I675" s="203"/>
      <c r="J675" s="204"/>
      <c r="K675" s="142"/>
      <c r="L675" s="142"/>
      <c r="M675" s="143"/>
      <c r="N675" s="144"/>
      <c r="O675" s="144"/>
      <c r="P675" s="144"/>
      <c r="Q675" s="144"/>
      <c r="R675" s="142"/>
      <c r="S675" s="142"/>
    </row>
    <row r="676" spans="1:19" x14ac:dyDescent="0.25">
      <c r="A676" s="362"/>
      <c r="B676" s="136"/>
      <c r="C676" s="136"/>
      <c r="D676" s="136"/>
      <c r="E676" s="136"/>
      <c r="F676" s="137"/>
      <c r="G676" s="138"/>
      <c r="H676" s="139"/>
      <c r="I676" s="203"/>
      <c r="J676" s="204"/>
      <c r="K676" s="142"/>
      <c r="L676" s="142"/>
      <c r="M676" s="143"/>
      <c r="N676" s="144"/>
      <c r="O676" s="144"/>
      <c r="P676" s="144"/>
      <c r="Q676" s="144"/>
      <c r="R676" s="142"/>
      <c r="S676" s="142"/>
    </row>
    <row r="677" spans="1:19" x14ac:dyDescent="0.25">
      <c r="A677" s="362"/>
      <c r="B677" s="136"/>
      <c r="C677" s="136"/>
      <c r="D677" s="136"/>
      <c r="E677" s="136"/>
      <c r="F677" s="137"/>
      <c r="G677" s="138"/>
      <c r="H677" s="139"/>
      <c r="I677" s="203"/>
      <c r="J677" s="204"/>
      <c r="K677" s="142"/>
      <c r="L677" s="142"/>
      <c r="M677" s="143"/>
      <c r="N677" s="144"/>
      <c r="O677" s="144"/>
      <c r="P677" s="144"/>
      <c r="Q677" s="144"/>
      <c r="R677" s="142"/>
      <c r="S677" s="142"/>
    </row>
    <row r="678" spans="1:19" x14ac:dyDescent="0.25">
      <c r="A678" s="362"/>
      <c r="B678" s="136"/>
      <c r="C678" s="136"/>
      <c r="D678" s="136"/>
      <c r="E678" s="136"/>
      <c r="F678" s="137"/>
      <c r="G678" s="138"/>
      <c r="H678" s="139"/>
      <c r="I678" s="203"/>
      <c r="J678" s="204"/>
      <c r="K678" s="142"/>
      <c r="L678" s="142"/>
      <c r="M678" s="143"/>
      <c r="N678" s="144"/>
      <c r="O678" s="144"/>
      <c r="P678" s="144"/>
      <c r="Q678" s="144"/>
      <c r="R678" s="142"/>
      <c r="S678" s="142"/>
    </row>
    <row r="679" spans="1:19" x14ac:dyDescent="0.25">
      <c r="A679" s="362"/>
      <c r="B679" s="136"/>
      <c r="C679" s="136"/>
      <c r="D679" s="136"/>
      <c r="E679" s="136"/>
      <c r="F679" s="137"/>
      <c r="G679" s="138"/>
      <c r="H679" s="139"/>
      <c r="I679" s="203"/>
      <c r="J679" s="204"/>
      <c r="K679" s="142"/>
      <c r="L679" s="142"/>
      <c r="M679" s="143"/>
      <c r="N679" s="144"/>
      <c r="O679" s="144"/>
      <c r="P679" s="144"/>
      <c r="Q679" s="144"/>
      <c r="R679" s="142"/>
      <c r="S679" s="142"/>
    </row>
    <row r="680" spans="1:19" x14ac:dyDescent="0.25">
      <c r="A680" s="362"/>
      <c r="B680" s="136"/>
      <c r="C680" s="136"/>
      <c r="D680" s="136"/>
      <c r="E680" s="136"/>
      <c r="F680" s="137"/>
      <c r="G680" s="138"/>
      <c r="H680" s="139"/>
      <c r="I680" s="203"/>
      <c r="J680" s="204"/>
      <c r="K680" s="142"/>
      <c r="L680" s="142"/>
      <c r="M680" s="143"/>
      <c r="N680" s="144"/>
      <c r="O680" s="144"/>
      <c r="P680" s="144"/>
      <c r="Q680" s="144"/>
      <c r="R680" s="142"/>
      <c r="S680" s="142"/>
    </row>
    <row r="681" spans="1:19" x14ac:dyDescent="0.25">
      <c r="A681" s="362"/>
      <c r="B681" s="136"/>
      <c r="C681" s="136"/>
      <c r="D681" s="136"/>
      <c r="E681" s="136"/>
      <c r="F681" s="137"/>
      <c r="G681" s="138"/>
      <c r="H681" s="139"/>
      <c r="I681" s="203"/>
      <c r="J681" s="204"/>
      <c r="K681" s="142"/>
      <c r="L681" s="142"/>
      <c r="M681" s="143"/>
      <c r="N681" s="144"/>
      <c r="O681" s="144"/>
      <c r="P681" s="144"/>
      <c r="Q681" s="144"/>
      <c r="R681" s="142"/>
      <c r="S681" s="142"/>
    </row>
    <row r="682" spans="1:19" x14ac:dyDescent="0.25">
      <c r="A682" s="1"/>
      <c r="B682" s="1"/>
      <c r="C682" s="1" t="s">
        <v>139</v>
      </c>
      <c r="D682" s="2"/>
      <c r="E682" s="1"/>
      <c r="F682" s="1"/>
      <c r="G682" s="79"/>
      <c r="H682" s="80"/>
      <c r="I682" s="80"/>
      <c r="J682" s="1"/>
      <c r="K682" s="6"/>
      <c r="L682" s="1"/>
      <c r="M682" s="1"/>
      <c r="N682" s="1"/>
      <c r="O682" s="6"/>
      <c r="P682" s="6"/>
      <c r="Q682" s="6"/>
      <c r="R682" s="6"/>
      <c r="S682" s="1"/>
    </row>
    <row r="683" spans="1:19" x14ac:dyDescent="0.25">
      <c r="A683" s="1"/>
      <c r="B683" s="1"/>
      <c r="C683" s="1"/>
      <c r="D683" s="2"/>
      <c r="E683" s="1"/>
      <c r="F683" s="1"/>
      <c r="G683" s="79"/>
      <c r="H683" s="80"/>
      <c r="I683" s="80"/>
      <c r="J683" s="1"/>
      <c r="K683" s="6"/>
      <c r="L683" s="1"/>
      <c r="M683" s="1"/>
      <c r="N683" s="1"/>
      <c r="O683" s="6"/>
      <c r="P683" s="6"/>
      <c r="Q683" s="6"/>
      <c r="R683" s="6"/>
      <c r="S683" s="1"/>
    </row>
    <row r="684" spans="1:19" x14ac:dyDescent="0.25">
      <c r="A684" s="1"/>
      <c r="B684" s="1"/>
      <c r="C684" s="1"/>
      <c r="D684" s="2"/>
      <c r="E684" s="1"/>
      <c r="F684" s="1"/>
      <c r="G684" s="79"/>
      <c r="H684" s="80"/>
      <c r="I684" s="80"/>
      <c r="J684" s="1"/>
      <c r="K684" s="6"/>
      <c r="L684" s="1"/>
      <c r="M684" s="1"/>
      <c r="N684" s="1"/>
      <c r="O684" s="6"/>
      <c r="P684" s="6"/>
      <c r="Q684" s="6"/>
      <c r="R684" s="6"/>
      <c r="S684" s="1"/>
    </row>
    <row r="685" spans="1:19" x14ac:dyDescent="0.25">
      <c r="A685" s="1"/>
      <c r="B685" s="1"/>
      <c r="C685" s="1"/>
      <c r="D685" s="2"/>
      <c r="E685" s="1"/>
      <c r="F685" s="1"/>
      <c r="G685" s="79"/>
      <c r="H685" s="80"/>
      <c r="I685" s="80"/>
      <c r="J685" s="1"/>
      <c r="K685" s="6"/>
      <c r="L685" s="1"/>
      <c r="M685" s="1"/>
      <c r="N685" s="1"/>
      <c r="O685" s="6"/>
      <c r="P685" s="6"/>
      <c r="Q685" s="6"/>
      <c r="R685" s="6"/>
      <c r="S685" s="1"/>
    </row>
    <row r="686" spans="1:19" x14ac:dyDescent="0.25">
      <c r="A686" s="1"/>
      <c r="B686" s="81" t="s">
        <v>0</v>
      </c>
      <c r="C686" s="81"/>
      <c r="D686" s="81"/>
      <c r="E686" s="9" t="s">
        <v>87</v>
      </c>
      <c r="F686" s="9"/>
      <c r="G686" s="9"/>
      <c r="H686" s="9"/>
      <c r="I686" s="9"/>
      <c r="J686" s="9"/>
      <c r="K686" s="10"/>
      <c r="L686" s="11"/>
      <c r="M686" s="11"/>
      <c r="N686" s="11"/>
      <c r="O686" s="6"/>
      <c r="P686" s="6"/>
      <c r="Q686" s="6"/>
      <c r="R686" s="6"/>
      <c r="S686" s="1"/>
    </row>
    <row r="687" spans="1:19" x14ac:dyDescent="0.25">
      <c r="A687" s="1"/>
      <c r="B687" s="82" t="s">
        <v>2</v>
      </c>
      <c r="C687" s="82"/>
      <c r="D687" s="82"/>
      <c r="E687" s="9" t="s">
        <v>140</v>
      </c>
      <c r="F687" s="9"/>
      <c r="G687" s="9"/>
      <c r="H687" s="9"/>
      <c r="I687" s="9"/>
      <c r="J687" s="9"/>
      <c r="K687" s="10"/>
      <c r="L687" s="11"/>
      <c r="M687" s="11"/>
      <c r="N687" s="11"/>
      <c r="O687" s="6"/>
      <c r="P687" s="6"/>
      <c r="Q687" s="6"/>
      <c r="R687" s="6"/>
      <c r="S687" s="1"/>
    </row>
    <row r="688" spans="1:19" x14ac:dyDescent="0.25">
      <c r="A688" s="13"/>
      <c r="B688" s="81" t="s">
        <v>4</v>
      </c>
      <c r="C688" s="81"/>
      <c r="D688" s="81"/>
      <c r="E688" s="84" t="s">
        <v>69</v>
      </c>
      <c r="F688" s="85"/>
      <c r="G688" s="86"/>
      <c r="H688" s="87"/>
      <c r="I688" s="88"/>
      <c r="J688" s="89"/>
      <c r="K688" s="6"/>
      <c r="L688" s="11"/>
      <c r="M688" s="11"/>
      <c r="N688" s="11"/>
      <c r="O688" s="6"/>
      <c r="P688" s="6"/>
      <c r="Q688" s="6"/>
      <c r="R688" s="6"/>
      <c r="S688" s="1"/>
    </row>
    <row r="689" spans="1:19" ht="15.75" thickBot="1" x14ac:dyDescent="0.3">
      <c r="A689" s="13"/>
      <c r="B689" s="90"/>
      <c r="C689" s="90"/>
      <c r="D689" s="90"/>
      <c r="E689" s="91"/>
      <c r="F689" s="92"/>
      <c r="G689" s="93"/>
      <c r="H689" s="94"/>
      <c r="I689" s="95"/>
      <c r="J689" s="27"/>
      <c r="K689" s="6"/>
      <c r="L689" s="11"/>
      <c r="M689" s="11"/>
      <c r="N689" s="11"/>
      <c r="O689" s="6"/>
      <c r="P689" s="6"/>
      <c r="Q689" s="6"/>
      <c r="R689" s="6"/>
      <c r="S689" s="1"/>
    </row>
    <row r="690" spans="1:19" x14ac:dyDescent="0.25">
      <c r="A690" s="362"/>
      <c r="B690" s="29" t="s">
        <v>6</v>
      </c>
      <c r="C690" s="30" t="s">
        <v>7</v>
      </c>
      <c r="D690" s="30"/>
      <c r="E690" s="30" t="s">
        <v>8</v>
      </c>
      <c r="F690" s="30" t="s">
        <v>9</v>
      </c>
      <c r="G690" s="96" t="s">
        <v>10</v>
      </c>
      <c r="H690" s="97" t="s">
        <v>73</v>
      </c>
      <c r="I690" s="30" t="s">
        <v>12</v>
      </c>
      <c r="J690" s="30"/>
      <c r="K690" s="30"/>
      <c r="L690" s="30"/>
      <c r="M690" s="30"/>
      <c r="N690" s="30" t="s">
        <v>13</v>
      </c>
      <c r="O690" s="30"/>
      <c r="P690" s="30" t="s">
        <v>14</v>
      </c>
      <c r="Q690" s="30"/>
      <c r="R690" s="30" t="s">
        <v>15</v>
      </c>
      <c r="S690" s="32"/>
    </row>
    <row r="691" spans="1:19" x14ac:dyDescent="0.25">
      <c r="A691" s="362"/>
      <c r="B691" s="33"/>
      <c r="C691" s="34" t="s">
        <v>16</v>
      </c>
      <c r="D691" s="34" t="s">
        <v>17</v>
      </c>
      <c r="E691" s="34"/>
      <c r="F691" s="34"/>
      <c r="G691" s="98"/>
      <c r="H691" s="99"/>
      <c r="I691" s="34" t="s">
        <v>18</v>
      </c>
      <c r="J691" s="34"/>
      <c r="K691" s="34" t="s">
        <v>19</v>
      </c>
      <c r="L691" s="34"/>
      <c r="M691" s="34"/>
      <c r="N691" s="34" t="s">
        <v>20</v>
      </c>
      <c r="O691" s="34"/>
      <c r="P691" s="34" t="s">
        <v>20</v>
      </c>
      <c r="Q691" s="34"/>
      <c r="R691" s="34"/>
      <c r="S691" s="36"/>
    </row>
    <row r="692" spans="1:19" ht="23.25" thickBot="1" x14ac:dyDescent="0.3">
      <c r="A692" s="362"/>
      <c r="B692" s="38"/>
      <c r="C692" s="39"/>
      <c r="D692" s="39"/>
      <c r="E692" s="39"/>
      <c r="F692" s="39"/>
      <c r="G692" s="100"/>
      <c r="H692" s="101"/>
      <c r="I692" s="102" t="s">
        <v>21</v>
      </c>
      <c r="J692" s="43" t="s">
        <v>22</v>
      </c>
      <c r="K692" s="43" t="s">
        <v>23</v>
      </c>
      <c r="L692" s="43" t="s">
        <v>24</v>
      </c>
      <c r="M692" s="44" t="s">
        <v>25</v>
      </c>
      <c r="N692" s="43" t="s">
        <v>26</v>
      </c>
      <c r="O692" s="43" t="s">
        <v>25</v>
      </c>
      <c r="P692" s="43" t="s">
        <v>21</v>
      </c>
      <c r="Q692" s="43" t="s">
        <v>22</v>
      </c>
      <c r="R692" s="43" t="s">
        <v>27</v>
      </c>
      <c r="S692" s="46" t="s">
        <v>28</v>
      </c>
    </row>
    <row r="693" spans="1:19" ht="90" x14ac:dyDescent="0.25">
      <c r="A693" s="362"/>
      <c r="B693" s="103">
        <v>159951020</v>
      </c>
      <c r="C693" s="104">
        <v>402007</v>
      </c>
      <c r="D693" s="104" t="s">
        <v>157</v>
      </c>
      <c r="E693" s="104" t="s">
        <v>158</v>
      </c>
      <c r="F693" s="105" t="s">
        <v>159</v>
      </c>
      <c r="G693" s="153" t="s">
        <v>160</v>
      </c>
      <c r="H693" s="107">
        <v>137370.9</v>
      </c>
      <c r="I693" s="197"/>
      <c r="J693" s="198">
        <f>41211.27+96159.63</f>
        <v>137370.9</v>
      </c>
      <c r="K693" s="110">
        <v>0</v>
      </c>
      <c r="L693" s="110">
        <v>0</v>
      </c>
      <c r="M693" s="111" t="s">
        <v>33</v>
      </c>
      <c r="N693" s="112">
        <f t="shared" ref="N693:N698" si="4">I693*100/H693</f>
        <v>0</v>
      </c>
      <c r="O693" s="112">
        <f t="shared" ref="O693:O698" si="5">J693*100/H693</f>
        <v>100</v>
      </c>
      <c r="P693" s="112">
        <f t="shared" ref="P693:P698" si="6">I693*100/H693</f>
        <v>0</v>
      </c>
      <c r="Q693" s="112">
        <f t="shared" ref="Q693:Q698" si="7">J693*100/H693</f>
        <v>100</v>
      </c>
      <c r="R693" s="110"/>
      <c r="S693" s="113" t="s">
        <v>34</v>
      </c>
    </row>
    <row r="694" spans="1:19" ht="112.5" x14ac:dyDescent="0.25">
      <c r="A694" s="362"/>
      <c r="B694" s="114">
        <v>159951031</v>
      </c>
      <c r="C694" s="115">
        <v>402008</v>
      </c>
      <c r="D694" s="115" t="s">
        <v>161</v>
      </c>
      <c r="E694" s="115" t="s">
        <v>162</v>
      </c>
      <c r="F694" s="116" t="s">
        <v>163</v>
      </c>
      <c r="G694" s="124" t="s">
        <v>164</v>
      </c>
      <c r="H694" s="118">
        <v>265097.13</v>
      </c>
      <c r="I694" s="188"/>
      <c r="J694" s="200">
        <f>79529.14+165215.29+20352.7</f>
        <v>265097.13</v>
      </c>
      <c r="K694" s="121">
        <v>0</v>
      </c>
      <c r="L694" s="121">
        <v>0</v>
      </c>
      <c r="M694" s="122" t="s">
        <v>33</v>
      </c>
      <c r="N694" s="157">
        <f t="shared" si="4"/>
        <v>0</v>
      </c>
      <c r="O694" s="157">
        <f t="shared" si="5"/>
        <v>100</v>
      </c>
      <c r="P694" s="157">
        <f t="shared" si="6"/>
        <v>0</v>
      </c>
      <c r="Q694" s="157">
        <f t="shared" si="7"/>
        <v>100</v>
      </c>
      <c r="R694" s="121"/>
      <c r="S694" s="123" t="s">
        <v>34</v>
      </c>
    </row>
    <row r="695" spans="1:19" ht="90" x14ac:dyDescent="0.25">
      <c r="A695" s="362"/>
      <c r="B695" s="114">
        <v>159951034</v>
      </c>
      <c r="C695" s="115">
        <v>402009</v>
      </c>
      <c r="D695" s="115" t="s">
        <v>165</v>
      </c>
      <c r="E695" s="115" t="s">
        <v>30</v>
      </c>
      <c r="F695" s="116" t="s">
        <v>166</v>
      </c>
      <c r="G695" s="124" t="s">
        <v>167</v>
      </c>
      <c r="H695" s="118">
        <v>437515.53</v>
      </c>
      <c r="I695" s="188"/>
      <c r="J695" s="200">
        <f>131254.65+292384.73+13876.15</f>
        <v>437515.53</v>
      </c>
      <c r="K695" s="121">
        <v>0</v>
      </c>
      <c r="L695" s="121">
        <v>0</v>
      </c>
      <c r="M695" s="122" t="s">
        <v>33</v>
      </c>
      <c r="N695" s="157">
        <f t="shared" si="4"/>
        <v>0</v>
      </c>
      <c r="O695" s="157">
        <f t="shared" si="5"/>
        <v>100</v>
      </c>
      <c r="P695" s="157">
        <f t="shared" si="6"/>
        <v>0</v>
      </c>
      <c r="Q695" s="157">
        <f t="shared" si="7"/>
        <v>100</v>
      </c>
      <c r="R695" s="121"/>
      <c r="S695" s="123" t="s">
        <v>34</v>
      </c>
    </row>
    <row r="696" spans="1:19" ht="56.25" x14ac:dyDescent="0.25">
      <c r="A696" s="362"/>
      <c r="B696" s="114">
        <v>159951038</v>
      </c>
      <c r="C696" s="115">
        <v>402010</v>
      </c>
      <c r="D696" s="115" t="s">
        <v>168</v>
      </c>
      <c r="E696" s="115" t="s">
        <v>100</v>
      </c>
      <c r="F696" s="116" t="s">
        <v>169</v>
      </c>
      <c r="G696" s="124" t="s">
        <v>170</v>
      </c>
      <c r="H696" s="118">
        <v>259754.39</v>
      </c>
      <c r="I696" s="188"/>
      <c r="J696" s="200">
        <f>77926.32+175199.3+6628.77</f>
        <v>259754.38999999998</v>
      </c>
      <c r="K696" s="121">
        <v>0</v>
      </c>
      <c r="L696" s="121">
        <v>0</v>
      </c>
      <c r="M696" s="122" t="s">
        <v>33</v>
      </c>
      <c r="N696" s="157">
        <f t="shared" si="4"/>
        <v>0</v>
      </c>
      <c r="O696" s="157">
        <f t="shared" si="5"/>
        <v>100</v>
      </c>
      <c r="P696" s="157">
        <f t="shared" si="6"/>
        <v>0</v>
      </c>
      <c r="Q696" s="157">
        <f t="shared" si="7"/>
        <v>100</v>
      </c>
      <c r="R696" s="121"/>
      <c r="S696" s="123" t="s">
        <v>34</v>
      </c>
    </row>
    <row r="697" spans="1:19" ht="56.25" x14ac:dyDescent="0.25">
      <c r="A697" s="362"/>
      <c r="B697" s="114">
        <v>159951042</v>
      </c>
      <c r="C697" s="115">
        <v>402011</v>
      </c>
      <c r="D697" s="115" t="s">
        <v>171</v>
      </c>
      <c r="E697" s="115" t="s">
        <v>172</v>
      </c>
      <c r="F697" s="116" t="s">
        <v>173</v>
      </c>
      <c r="G697" s="124" t="s">
        <v>174</v>
      </c>
      <c r="H697" s="118">
        <v>461923.91</v>
      </c>
      <c r="I697" s="188"/>
      <c r="J697" s="200">
        <f>362672.59+99251.31</f>
        <v>461923.9</v>
      </c>
      <c r="K697" s="121">
        <v>0</v>
      </c>
      <c r="L697" s="121">
        <v>0</v>
      </c>
      <c r="M697" s="122" t="s">
        <v>33</v>
      </c>
      <c r="N697" s="157">
        <f t="shared" si="4"/>
        <v>0</v>
      </c>
      <c r="O697" s="157">
        <f t="shared" si="5"/>
        <v>99.999997835141301</v>
      </c>
      <c r="P697" s="157">
        <f t="shared" si="6"/>
        <v>0</v>
      </c>
      <c r="Q697" s="157">
        <f t="shared" si="7"/>
        <v>99.999997835141301</v>
      </c>
      <c r="R697" s="121"/>
      <c r="S697" s="123" t="s">
        <v>34</v>
      </c>
    </row>
    <row r="698" spans="1:19" ht="79.5" thickBot="1" x14ac:dyDescent="0.3">
      <c r="A698" s="362"/>
      <c r="B698" s="125">
        <v>159951054</v>
      </c>
      <c r="C698" s="126">
        <v>402012</v>
      </c>
      <c r="D698" s="126" t="s">
        <v>175</v>
      </c>
      <c r="E698" s="126" t="s">
        <v>176</v>
      </c>
      <c r="F698" s="127" t="s">
        <v>177</v>
      </c>
      <c r="G698" s="128" t="s">
        <v>129</v>
      </c>
      <c r="H698" s="129">
        <v>650000</v>
      </c>
      <c r="I698" s="201">
        <v>126167.2</v>
      </c>
      <c r="J698" s="202">
        <f>195000+328832.8+126167.2</f>
        <v>650000</v>
      </c>
      <c r="K698" s="132">
        <v>0</v>
      </c>
      <c r="L698" s="132">
        <v>0</v>
      </c>
      <c r="M698" s="133" t="s">
        <v>33</v>
      </c>
      <c r="N698" s="134">
        <f t="shared" si="4"/>
        <v>19.410338461538462</v>
      </c>
      <c r="O698" s="134">
        <f t="shared" si="5"/>
        <v>100</v>
      </c>
      <c r="P698" s="134">
        <f t="shared" si="6"/>
        <v>19.410338461538462</v>
      </c>
      <c r="Q698" s="134">
        <f t="shared" si="7"/>
        <v>100</v>
      </c>
      <c r="R698" s="132"/>
      <c r="S698" s="135" t="s">
        <v>34</v>
      </c>
    </row>
    <row r="699" spans="1:19" x14ac:dyDescent="0.25">
      <c r="A699" s="362"/>
      <c r="B699" s="136"/>
      <c r="C699" s="136"/>
      <c r="D699" s="136"/>
      <c r="E699" s="136"/>
      <c r="F699" s="137"/>
      <c r="G699" s="138"/>
      <c r="H699" s="139"/>
      <c r="I699" s="203"/>
      <c r="J699" s="204"/>
      <c r="K699" s="142"/>
      <c r="L699" s="142"/>
      <c r="M699" s="143"/>
      <c r="N699" s="144"/>
      <c r="O699" s="144"/>
      <c r="P699" s="144"/>
      <c r="Q699" s="144"/>
      <c r="R699" s="142"/>
      <c r="S699" s="142"/>
    </row>
    <row r="700" spans="1:19" x14ac:dyDescent="0.25">
      <c r="A700" s="362"/>
      <c r="B700" s="136"/>
      <c r="C700" s="136"/>
      <c r="D700" s="136"/>
      <c r="E700" s="136"/>
      <c r="F700" s="137"/>
      <c r="G700" s="138"/>
      <c r="H700" s="139"/>
      <c r="I700" s="203"/>
      <c r="J700" s="204"/>
      <c r="K700" s="142"/>
      <c r="L700" s="142"/>
      <c r="M700" s="143"/>
      <c r="N700" s="144"/>
      <c r="O700" s="144"/>
      <c r="P700" s="144"/>
      <c r="Q700" s="144"/>
      <c r="R700" s="142"/>
      <c r="S700" s="142"/>
    </row>
    <row r="701" spans="1:19" x14ac:dyDescent="0.25">
      <c r="A701" s="362"/>
      <c r="B701" s="136"/>
      <c r="C701" s="136"/>
      <c r="D701" s="136"/>
      <c r="E701" s="136"/>
      <c r="F701" s="137"/>
      <c r="G701" s="138"/>
      <c r="H701" s="139"/>
      <c r="I701" s="203"/>
      <c r="J701" s="204"/>
      <c r="K701" s="142"/>
      <c r="L701" s="142"/>
      <c r="M701" s="143"/>
      <c r="N701" s="144"/>
      <c r="O701" s="144"/>
      <c r="P701" s="144"/>
      <c r="Q701" s="144"/>
      <c r="R701" s="142"/>
      <c r="S701" s="142"/>
    </row>
    <row r="702" spans="1:19" x14ac:dyDescent="0.25">
      <c r="A702" s="362"/>
      <c r="B702" s="136"/>
      <c r="C702" s="136"/>
      <c r="D702" s="136"/>
      <c r="E702" s="136"/>
      <c r="F702" s="137"/>
      <c r="G702" s="138"/>
      <c r="H702" s="139"/>
      <c r="I702" s="203"/>
      <c r="J702" s="204"/>
      <c r="K702" s="142"/>
      <c r="L702" s="142"/>
      <c r="M702" s="143"/>
      <c r="N702" s="144"/>
      <c r="O702" s="144"/>
      <c r="P702" s="144"/>
      <c r="Q702" s="144"/>
      <c r="R702" s="142"/>
      <c r="S702" s="142"/>
    </row>
    <row r="703" spans="1:19" x14ac:dyDescent="0.25">
      <c r="A703" s="362"/>
      <c r="B703" s="136"/>
      <c r="C703" s="136"/>
      <c r="D703" s="136"/>
      <c r="E703" s="136"/>
      <c r="F703" s="137"/>
      <c r="G703" s="138"/>
      <c r="H703" s="139"/>
      <c r="I703" s="203"/>
      <c r="J703" s="204"/>
      <c r="K703" s="142"/>
      <c r="L703" s="142"/>
      <c r="M703" s="143"/>
      <c r="N703" s="144"/>
      <c r="O703" s="144"/>
      <c r="P703" s="144"/>
      <c r="Q703" s="144"/>
      <c r="R703" s="142"/>
      <c r="S703" s="142"/>
    </row>
    <row r="704" spans="1:19" x14ac:dyDescent="0.25">
      <c r="A704" s="362"/>
      <c r="B704" s="136"/>
      <c r="C704" s="136"/>
      <c r="D704" s="136"/>
      <c r="E704" s="136"/>
      <c r="F704" s="137"/>
      <c r="G704" s="138"/>
      <c r="H704" s="139"/>
      <c r="I704" s="203"/>
      <c r="J704" s="204"/>
      <c r="K704" s="142"/>
      <c r="L704" s="142"/>
      <c r="M704" s="143"/>
      <c r="N704" s="144"/>
      <c r="O704" s="144"/>
      <c r="P704" s="144"/>
      <c r="Q704" s="144"/>
      <c r="R704" s="142"/>
      <c r="S704" s="142"/>
    </row>
    <row r="705" spans="1:19" x14ac:dyDescent="0.25">
      <c r="A705" s="362"/>
      <c r="B705" s="136"/>
      <c r="C705" s="136"/>
      <c r="D705" s="136"/>
      <c r="E705" s="136"/>
      <c r="F705" s="137"/>
      <c r="G705" s="138"/>
      <c r="H705" s="139"/>
      <c r="I705" s="203"/>
      <c r="J705" s="204"/>
      <c r="K705" s="142"/>
      <c r="L705" s="142"/>
      <c r="M705" s="143"/>
      <c r="N705" s="144"/>
      <c r="O705" s="144"/>
      <c r="P705" s="144"/>
      <c r="Q705" s="144"/>
      <c r="R705" s="142"/>
      <c r="S705" s="142"/>
    </row>
    <row r="706" spans="1:19" x14ac:dyDescent="0.25">
      <c r="A706" s="362"/>
      <c r="B706" s="136"/>
      <c r="C706" s="136"/>
      <c r="D706" s="136"/>
      <c r="E706" s="136"/>
      <c r="F706" s="137"/>
      <c r="G706" s="138"/>
      <c r="H706" s="139"/>
      <c r="I706" s="203"/>
      <c r="J706" s="204"/>
      <c r="K706" s="142"/>
      <c r="L706" s="142"/>
      <c r="M706" s="143"/>
      <c r="N706" s="144"/>
      <c r="O706" s="144"/>
      <c r="P706" s="144"/>
      <c r="Q706" s="144"/>
      <c r="R706" s="142"/>
      <c r="S706" s="142"/>
    </row>
    <row r="707" spans="1:19" x14ac:dyDescent="0.25">
      <c r="A707" s="362"/>
      <c r="B707" s="1"/>
      <c r="C707" s="1"/>
      <c r="D707" s="1" t="s">
        <v>139</v>
      </c>
      <c r="E707" s="2"/>
      <c r="F707" s="1"/>
      <c r="G707" s="1"/>
      <c r="H707" s="79"/>
      <c r="I707" s="80"/>
      <c r="J707" s="80"/>
      <c r="K707" s="1"/>
      <c r="L707" s="6"/>
      <c r="M707" s="1"/>
      <c r="N707" s="1"/>
      <c r="O707" s="1"/>
      <c r="P707" s="6"/>
      <c r="Q707" s="6"/>
      <c r="R707" s="6"/>
      <c r="S707" s="6"/>
    </row>
    <row r="708" spans="1:19" x14ac:dyDescent="0.25">
      <c r="A708" s="362"/>
      <c r="B708" s="1"/>
      <c r="C708" s="1"/>
      <c r="D708" s="1"/>
      <c r="E708" s="2"/>
      <c r="F708" s="1"/>
      <c r="G708" s="1"/>
      <c r="H708" s="79"/>
      <c r="I708" s="80"/>
      <c r="J708" s="80"/>
      <c r="K708" s="1"/>
      <c r="L708" s="6"/>
      <c r="M708" s="1"/>
      <c r="N708" s="1"/>
      <c r="O708" s="1"/>
      <c r="P708" s="6"/>
      <c r="Q708" s="6"/>
      <c r="R708" s="6"/>
      <c r="S708" s="6"/>
    </row>
    <row r="709" spans="1:19" x14ac:dyDescent="0.25">
      <c r="A709" s="362"/>
      <c r="B709" s="1"/>
      <c r="C709" s="1"/>
      <c r="D709" s="1"/>
      <c r="E709" s="2"/>
      <c r="F709" s="1"/>
      <c r="G709" s="1"/>
      <c r="H709" s="79"/>
      <c r="I709" s="80"/>
      <c r="J709" s="80"/>
      <c r="K709" s="1"/>
      <c r="L709" s="6"/>
      <c r="M709" s="1"/>
      <c r="N709" s="1"/>
      <c r="O709" s="1"/>
      <c r="P709" s="6"/>
      <c r="Q709" s="6"/>
      <c r="R709" s="6"/>
      <c r="S709" s="6"/>
    </row>
    <row r="710" spans="1:19" x14ac:dyDescent="0.25">
      <c r="A710" s="362"/>
      <c r="B710" s="1"/>
      <c r="C710" s="81" t="s">
        <v>0</v>
      </c>
      <c r="D710" s="81"/>
      <c r="E710" s="81"/>
      <c r="F710" s="9" t="s">
        <v>71</v>
      </c>
      <c r="G710" s="9"/>
      <c r="H710" s="9"/>
      <c r="I710" s="9"/>
      <c r="J710" s="9"/>
      <c r="K710" s="9"/>
      <c r="L710" s="10"/>
      <c r="M710" s="11"/>
      <c r="N710" s="11"/>
      <c r="O710" s="11"/>
      <c r="P710" s="6"/>
      <c r="Q710" s="6"/>
      <c r="R710" s="6"/>
      <c r="S710" s="6"/>
    </row>
    <row r="711" spans="1:19" x14ac:dyDescent="0.25">
      <c r="A711" s="362"/>
      <c r="B711" s="1"/>
      <c r="C711" s="82" t="s">
        <v>2</v>
      </c>
      <c r="D711" s="82"/>
      <c r="E711" s="82"/>
      <c r="F711" s="9" t="s">
        <v>140</v>
      </c>
      <c r="G711" s="9"/>
      <c r="H711" s="9"/>
      <c r="I711" s="9"/>
      <c r="J711" s="9"/>
      <c r="K711" s="9"/>
      <c r="L711" s="10"/>
      <c r="M711" s="11"/>
      <c r="N711" s="11"/>
      <c r="O711" s="11"/>
      <c r="P711" s="6"/>
      <c r="Q711" s="6"/>
      <c r="R711" s="6"/>
      <c r="S711" s="6"/>
    </row>
    <row r="712" spans="1:19" x14ac:dyDescent="0.25">
      <c r="A712" s="362"/>
      <c r="B712" s="13"/>
      <c r="C712" s="81" t="s">
        <v>4</v>
      </c>
      <c r="D712" s="81"/>
      <c r="E712" s="81"/>
      <c r="F712" s="84" t="s">
        <v>69</v>
      </c>
      <c r="G712" s="85"/>
      <c r="H712" s="86"/>
      <c r="I712" s="87"/>
      <c r="J712" s="88"/>
      <c r="K712" s="89"/>
      <c r="L712" s="6"/>
      <c r="M712" s="11"/>
      <c r="N712" s="11"/>
      <c r="O712" s="11"/>
      <c r="P712" s="6"/>
      <c r="Q712" s="6"/>
      <c r="R712" s="6"/>
      <c r="S712" s="6"/>
    </row>
    <row r="713" spans="1:19" ht="15.75" thickBot="1" x14ac:dyDescent="0.3">
      <c r="A713" s="362"/>
      <c r="B713" s="13"/>
      <c r="C713" s="145"/>
      <c r="D713" s="145"/>
      <c r="E713" s="145"/>
      <c r="F713" s="91"/>
      <c r="G713" s="92"/>
      <c r="H713" s="93"/>
      <c r="I713" s="94"/>
      <c r="J713" s="95"/>
      <c r="K713" s="27"/>
      <c r="L713" s="6"/>
      <c r="M713" s="11"/>
      <c r="N713" s="11"/>
      <c r="O713" s="11"/>
      <c r="P713" s="6"/>
      <c r="Q713" s="6"/>
      <c r="R713" s="6"/>
      <c r="S713" s="6"/>
    </row>
    <row r="714" spans="1:19" x14ac:dyDescent="0.25">
      <c r="A714" s="362"/>
      <c r="B714" s="29" t="s">
        <v>6</v>
      </c>
      <c r="C714" s="30" t="s">
        <v>7</v>
      </c>
      <c r="D714" s="30"/>
      <c r="E714" s="30" t="s">
        <v>8</v>
      </c>
      <c r="F714" s="30" t="s">
        <v>9</v>
      </c>
      <c r="G714" s="96" t="s">
        <v>10</v>
      </c>
      <c r="H714" s="97" t="s">
        <v>73</v>
      </c>
      <c r="I714" s="30" t="s">
        <v>12</v>
      </c>
      <c r="J714" s="30"/>
      <c r="K714" s="30"/>
      <c r="L714" s="30"/>
      <c r="M714" s="30"/>
      <c r="N714" s="30" t="s">
        <v>13</v>
      </c>
      <c r="O714" s="30"/>
      <c r="P714" s="30" t="s">
        <v>14</v>
      </c>
      <c r="Q714" s="30"/>
      <c r="R714" s="30" t="s">
        <v>15</v>
      </c>
      <c r="S714" s="32"/>
    </row>
    <row r="715" spans="1:19" x14ac:dyDescent="0.25">
      <c r="A715" s="362"/>
      <c r="B715" s="33"/>
      <c r="C715" s="34" t="s">
        <v>16</v>
      </c>
      <c r="D715" s="34" t="s">
        <v>17</v>
      </c>
      <c r="E715" s="34"/>
      <c r="F715" s="34"/>
      <c r="G715" s="98"/>
      <c r="H715" s="99"/>
      <c r="I715" s="34" t="s">
        <v>18</v>
      </c>
      <c r="J715" s="34"/>
      <c r="K715" s="34" t="s">
        <v>19</v>
      </c>
      <c r="L715" s="34"/>
      <c r="M715" s="34"/>
      <c r="N715" s="34" t="s">
        <v>20</v>
      </c>
      <c r="O715" s="34"/>
      <c r="P715" s="34" t="s">
        <v>20</v>
      </c>
      <c r="Q715" s="34"/>
      <c r="R715" s="34"/>
      <c r="S715" s="36"/>
    </row>
    <row r="716" spans="1:19" ht="23.25" thickBot="1" x14ac:dyDescent="0.3">
      <c r="A716" s="362"/>
      <c r="B716" s="163"/>
      <c r="C716" s="164"/>
      <c r="D716" s="164"/>
      <c r="E716" s="164"/>
      <c r="F716" s="164"/>
      <c r="G716" s="165"/>
      <c r="H716" s="166"/>
      <c r="I716" s="167" t="s">
        <v>21</v>
      </c>
      <c r="J716" s="168" t="s">
        <v>22</v>
      </c>
      <c r="K716" s="168" t="s">
        <v>23</v>
      </c>
      <c r="L716" s="168" t="s">
        <v>24</v>
      </c>
      <c r="M716" s="169" t="s">
        <v>25</v>
      </c>
      <c r="N716" s="168" t="s">
        <v>26</v>
      </c>
      <c r="O716" s="168" t="s">
        <v>25</v>
      </c>
      <c r="P716" s="168" t="s">
        <v>21</v>
      </c>
      <c r="Q716" s="168" t="s">
        <v>22</v>
      </c>
      <c r="R716" s="168" t="s">
        <v>27</v>
      </c>
      <c r="S716" s="170" t="s">
        <v>28</v>
      </c>
    </row>
    <row r="717" spans="1:19" ht="56.25" x14ac:dyDescent="0.25">
      <c r="A717" s="362"/>
      <c r="B717" s="103">
        <v>159951050</v>
      </c>
      <c r="C717" s="104">
        <v>402013</v>
      </c>
      <c r="D717" s="104" t="s">
        <v>178</v>
      </c>
      <c r="E717" s="104" t="s">
        <v>179</v>
      </c>
      <c r="F717" s="105" t="s">
        <v>173</v>
      </c>
      <c r="G717" s="153" t="s">
        <v>180</v>
      </c>
      <c r="H717" s="107">
        <v>492634.07</v>
      </c>
      <c r="I717" s="197"/>
      <c r="J717" s="198">
        <f>147790.22+344843.85</f>
        <v>492634.06999999995</v>
      </c>
      <c r="K717" s="110">
        <v>0</v>
      </c>
      <c r="L717" s="110">
        <v>0</v>
      </c>
      <c r="M717" s="111" t="s">
        <v>33</v>
      </c>
      <c r="N717" s="112">
        <f>I717*100/H717</f>
        <v>0</v>
      </c>
      <c r="O717" s="112">
        <f>J717*100/H717</f>
        <v>99.999999999999986</v>
      </c>
      <c r="P717" s="112">
        <v>100</v>
      </c>
      <c r="Q717" s="112">
        <v>100</v>
      </c>
      <c r="R717" s="110"/>
      <c r="S717" s="113" t="s">
        <v>34</v>
      </c>
    </row>
    <row r="718" spans="1:19" ht="67.5" x14ac:dyDescent="0.25">
      <c r="A718" s="362"/>
      <c r="B718" s="114">
        <v>159951039</v>
      </c>
      <c r="C718" s="115">
        <v>402015</v>
      </c>
      <c r="D718" s="115" t="s">
        <v>181</v>
      </c>
      <c r="E718" s="115" t="s">
        <v>100</v>
      </c>
      <c r="F718" s="116" t="s">
        <v>182</v>
      </c>
      <c r="G718" s="124" t="s">
        <v>183</v>
      </c>
      <c r="H718" s="118">
        <v>187801.97</v>
      </c>
      <c r="I718" s="188"/>
      <c r="J718" s="200">
        <f>56340.6+124817.46+6643.91</f>
        <v>187801.97</v>
      </c>
      <c r="K718" s="121">
        <v>0</v>
      </c>
      <c r="L718" s="121">
        <v>0</v>
      </c>
      <c r="M718" s="122" t="s">
        <v>33</v>
      </c>
      <c r="N718" s="157">
        <f>I718*100/H718</f>
        <v>0</v>
      </c>
      <c r="O718" s="157">
        <f>J718*100/H718</f>
        <v>100</v>
      </c>
      <c r="P718" s="157">
        <f>I718*100/H718</f>
        <v>0</v>
      </c>
      <c r="Q718" s="157">
        <f>J718*100/H718</f>
        <v>100</v>
      </c>
      <c r="R718" s="121"/>
      <c r="S718" s="123" t="s">
        <v>34</v>
      </c>
    </row>
    <row r="719" spans="1:19" ht="45" x14ac:dyDescent="0.25">
      <c r="A719" s="362"/>
      <c r="B719" s="114">
        <v>159951072</v>
      </c>
      <c r="C719" s="115">
        <v>402016</v>
      </c>
      <c r="D719" s="115" t="s">
        <v>184</v>
      </c>
      <c r="E719" s="115" t="s">
        <v>119</v>
      </c>
      <c r="F719" s="116" t="s">
        <v>120</v>
      </c>
      <c r="G719" s="124" t="s">
        <v>185</v>
      </c>
      <c r="H719" s="118">
        <v>305156.42</v>
      </c>
      <c r="I719" s="188"/>
      <c r="J719" s="200">
        <f>91546.92+86656</f>
        <v>178202.91999999998</v>
      </c>
      <c r="K719" s="121">
        <v>0</v>
      </c>
      <c r="L719" s="121">
        <v>0</v>
      </c>
      <c r="M719" s="122" t="s">
        <v>33</v>
      </c>
      <c r="N719" s="157">
        <f>I719*100/H719</f>
        <v>0</v>
      </c>
      <c r="O719" s="157">
        <f>J719*100/H719</f>
        <v>58.397237718282319</v>
      </c>
      <c r="P719" s="157">
        <f>I719*100/H719</f>
        <v>0</v>
      </c>
      <c r="Q719" s="157">
        <f>J719*100/H719</f>
        <v>58.397237718282319</v>
      </c>
      <c r="R719" s="121"/>
      <c r="S719" s="123" t="s">
        <v>34</v>
      </c>
    </row>
    <row r="720" spans="1:19" ht="45" x14ac:dyDescent="0.25">
      <c r="A720" s="362"/>
      <c r="B720" s="114">
        <v>159951064</v>
      </c>
      <c r="C720" s="115">
        <v>402017</v>
      </c>
      <c r="D720" s="115" t="s">
        <v>186</v>
      </c>
      <c r="E720" s="115" t="s">
        <v>187</v>
      </c>
      <c r="F720" s="116" t="s">
        <v>188</v>
      </c>
      <c r="G720" s="124" t="s">
        <v>189</v>
      </c>
      <c r="H720" s="118">
        <v>152726.42000000001</v>
      </c>
      <c r="I720" s="188"/>
      <c r="J720" s="200">
        <v>152726.42000000001</v>
      </c>
      <c r="K720" s="121">
        <v>0</v>
      </c>
      <c r="L720" s="121">
        <v>0</v>
      </c>
      <c r="M720" s="122" t="s">
        <v>33</v>
      </c>
      <c r="N720" s="157">
        <v>0</v>
      </c>
      <c r="O720" s="157">
        <v>100</v>
      </c>
      <c r="P720" s="157">
        <v>0</v>
      </c>
      <c r="Q720" s="157">
        <v>100</v>
      </c>
      <c r="R720" s="121"/>
      <c r="S720" s="123" t="s">
        <v>34</v>
      </c>
    </row>
    <row r="721" spans="1:19" ht="56.25" x14ac:dyDescent="0.25">
      <c r="A721" s="362"/>
      <c r="B721" s="114">
        <v>159951068</v>
      </c>
      <c r="C721" s="115">
        <v>402019</v>
      </c>
      <c r="D721" s="115" t="s">
        <v>190</v>
      </c>
      <c r="E721" s="115" t="s">
        <v>100</v>
      </c>
      <c r="F721" s="116" t="s">
        <v>191</v>
      </c>
      <c r="G721" s="124" t="s">
        <v>192</v>
      </c>
      <c r="H721" s="118">
        <v>186569.31</v>
      </c>
      <c r="I721" s="188"/>
      <c r="J721" s="200">
        <f>55970.79+25560.47+98417.96+6620.09</f>
        <v>186569.31000000003</v>
      </c>
      <c r="K721" s="121">
        <v>0</v>
      </c>
      <c r="L721" s="121">
        <v>0</v>
      </c>
      <c r="M721" s="122" t="s">
        <v>33</v>
      </c>
      <c r="N721" s="157">
        <f>I721*100/H721</f>
        <v>0</v>
      </c>
      <c r="O721" s="157">
        <f>J721*100/H721</f>
        <v>100.00000000000001</v>
      </c>
      <c r="P721" s="157">
        <f>I721*100/H721</f>
        <v>0</v>
      </c>
      <c r="Q721" s="157">
        <f>J721*100/H721</f>
        <v>100.00000000000001</v>
      </c>
      <c r="R721" s="121"/>
      <c r="S721" s="123" t="s">
        <v>34</v>
      </c>
    </row>
    <row r="722" spans="1:19" ht="113.25" thickBot="1" x14ac:dyDescent="0.3">
      <c r="A722" s="362"/>
      <c r="B722" s="125">
        <v>159951067</v>
      </c>
      <c r="C722" s="126">
        <v>402020</v>
      </c>
      <c r="D722" s="126" t="s">
        <v>193</v>
      </c>
      <c r="E722" s="126" t="s">
        <v>194</v>
      </c>
      <c r="F722" s="127" t="s">
        <v>195</v>
      </c>
      <c r="G722" s="128" t="s">
        <v>196</v>
      </c>
      <c r="H722" s="129">
        <v>230280.46</v>
      </c>
      <c r="I722" s="201"/>
      <c r="J722" s="202">
        <f>69084+70093.69+91102.77</f>
        <v>230280.46000000002</v>
      </c>
      <c r="K722" s="132">
        <v>0</v>
      </c>
      <c r="L722" s="132">
        <v>0</v>
      </c>
      <c r="M722" s="133" t="s">
        <v>33</v>
      </c>
      <c r="N722" s="134">
        <f>I722*100/H722</f>
        <v>0</v>
      </c>
      <c r="O722" s="134">
        <f>J722*100/H722</f>
        <v>100.00000000000001</v>
      </c>
      <c r="P722" s="134">
        <f>I722*100/H722</f>
        <v>0</v>
      </c>
      <c r="Q722" s="134">
        <f>J722*100/H722</f>
        <v>100.00000000000001</v>
      </c>
      <c r="R722" s="132"/>
      <c r="S722" s="135" t="s">
        <v>34</v>
      </c>
    </row>
    <row r="723" spans="1:19" ht="15.75" thickBot="1" x14ac:dyDescent="0.3">
      <c r="A723" s="69"/>
      <c r="B723" s="59"/>
      <c r="C723" s="59"/>
      <c r="D723" s="59"/>
      <c r="E723" s="60"/>
      <c r="F723" s="60"/>
      <c r="G723" s="205" t="s">
        <v>138</v>
      </c>
      <c r="H723" s="61">
        <f>H668+H669+H670+H671+H672+H693+H694+H695+H696+H697+H698+H717+H718+H719+H720+H721+H722</f>
        <v>4899375.6999999993</v>
      </c>
      <c r="I723" s="192">
        <f>I698</f>
        <v>126167.2</v>
      </c>
      <c r="J723" s="192">
        <f>J668+J669+J670+J671+J672+J693+J694+J695+J696+J697+J698+J717+J718+J719+J720+J721+J722</f>
        <v>4772422.1899999995</v>
      </c>
      <c r="K723" s="194">
        <f>SUM(K671:K696)</f>
        <v>0</v>
      </c>
      <c r="L723" s="195">
        <f>SUM(L668:L668)</f>
        <v>0</v>
      </c>
      <c r="M723" s="196">
        <f>SUM(M668:M668)</f>
        <v>0</v>
      </c>
      <c r="N723" s="60"/>
      <c r="O723" s="60"/>
      <c r="P723" s="60"/>
      <c r="Q723" s="60"/>
      <c r="R723" s="60"/>
      <c r="S723" s="60"/>
    </row>
    <row r="724" spans="1:19" x14ac:dyDescent="0.25">
      <c r="A724" s="13"/>
      <c r="B724" s="1"/>
      <c r="C724" s="1"/>
      <c r="D724" s="1"/>
      <c r="E724" s="1"/>
      <c r="F724" s="1"/>
      <c r="G724" s="79"/>
      <c r="H724" s="80"/>
      <c r="I724" s="80"/>
      <c r="J724" s="1"/>
      <c r="K724" s="6"/>
      <c r="L724" s="1"/>
      <c r="M724" s="1"/>
      <c r="N724" s="1"/>
      <c r="O724" s="6"/>
      <c r="P724" s="6"/>
      <c r="Q724" s="6"/>
      <c r="R724" s="6"/>
      <c r="S724" s="1"/>
    </row>
    <row r="725" spans="1:19" x14ac:dyDescent="0.25">
      <c r="A725" s="13"/>
      <c r="B725" s="1"/>
      <c r="C725" s="1"/>
      <c r="D725" s="1"/>
      <c r="E725" s="1"/>
      <c r="F725" s="1"/>
      <c r="G725" s="79"/>
      <c r="H725" s="80"/>
      <c r="I725" s="80"/>
      <c r="J725" s="1"/>
      <c r="K725" s="6"/>
      <c r="L725" s="1"/>
      <c r="M725" s="1"/>
      <c r="N725" s="1"/>
      <c r="O725" s="6"/>
      <c r="P725" s="6"/>
      <c r="Q725" s="6"/>
      <c r="R725" s="6"/>
      <c r="S725" s="1"/>
    </row>
    <row r="726" spans="1:19" x14ac:dyDescent="0.25">
      <c r="A726" s="13"/>
      <c r="B726" s="1"/>
      <c r="C726" s="1"/>
      <c r="D726" s="1"/>
      <c r="E726" s="1"/>
      <c r="F726" s="1"/>
      <c r="G726" s="79"/>
      <c r="H726" s="80"/>
      <c r="I726" s="80"/>
      <c r="J726" s="1"/>
      <c r="K726" s="6"/>
      <c r="L726" s="1"/>
      <c r="M726" s="1"/>
      <c r="N726" s="1"/>
      <c r="O726" s="6"/>
      <c r="P726" s="6"/>
      <c r="Q726" s="6"/>
      <c r="R726" s="6"/>
      <c r="S726" s="1"/>
    </row>
    <row r="727" spans="1:19" x14ac:dyDescent="0.25">
      <c r="I727" s="178"/>
    </row>
    <row r="728" spans="1:19" x14ac:dyDescent="0.25">
      <c r="I728" s="178"/>
    </row>
    <row r="729" spans="1:19" x14ac:dyDescent="0.25">
      <c r="I729" s="178"/>
    </row>
    <row r="730" spans="1:19" x14ac:dyDescent="0.25">
      <c r="I730" s="178"/>
    </row>
    <row r="731" spans="1:19" x14ac:dyDescent="0.25">
      <c r="I731" s="178"/>
    </row>
    <row r="732" spans="1:19" x14ac:dyDescent="0.25">
      <c r="A732" s="362"/>
      <c r="B732" s="1"/>
      <c r="C732" s="1"/>
      <c r="D732" s="1" t="s">
        <v>139</v>
      </c>
      <c r="E732" s="2"/>
      <c r="F732" s="1"/>
      <c r="G732" s="1"/>
      <c r="H732" s="79"/>
      <c r="I732" s="80"/>
      <c r="J732" s="80"/>
      <c r="K732" s="1"/>
      <c r="L732" s="6"/>
      <c r="M732" s="1"/>
      <c r="N732" s="1"/>
      <c r="O732" s="1"/>
      <c r="P732" s="6"/>
      <c r="Q732" s="6"/>
      <c r="R732" s="6"/>
      <c r="S732" s="6"/>
    </row>
    <row r="733" spans="1:19" x14ac:dyDescent="0.25">
      <c r="A733" s="362"/>
      <c r="B733" s="1"/>
      <c r="C733" s="1"/>
      <c r="D733" s="1"/>
      <c r="E733" s="2"/>
      <c r="F733" s="1"/>
      <c r="G733" s="1"/>
      <c r="H733" s="79"/>
      <c r="I733" s="80"/>
      <c r="J733" s="80"/>
      <c r="K733" s="1"/>
      <c r="L733" s="6"/>
      <c r="M733" s="1"/>
      <c r="N733" s="1"/>
      <c r="O733" s="1"/>
      <c r="P733" s="6"/>
      <c r="Q733" s="6"/>
      <c r="R733" s="6"/>
      <c r="S733" s="6"/>
    </row>
    <row r="734" spans="1:19" x14ac:dyDescent="0.25">
      <c r="A734" s="362"/>
      <c r="B734" s="1"/>
      <c r="C734" s="1"/>
      <c r="D734" s="1"/>
      <c r="E734" s="2"/>
      <c r="F734" s="1"/>
      <c r="G734" s="1"/>
      <c r="H734" s="79"/>
      <c r="I734" s="80"/>
      <c r="J734" s="80"/>
      <c r="K734" s="1"/>
      <c r="L734" s="6"/>
      <c r="M734" s="1"/>
      <c r="N734" s="1"/>
      <c r="O734" s="1"/>
      <c r="P734" s="6"/>
      <c r="Q734" s="6"/>
      <c r="R734" s="6"/>
      <c r="S734" s="6"/>
    </row>
    <row r="735" spans="1:19" x14ac:dyDescent="0.25">
      <c r="A735" s="362"/>
      <c r="B735" s="1"/>
      <c r="C735" s="81" t="s">
        <v>0</v>
      </c>
      <c r="D735" s="81"/>
      <c r="E735" s="81"/>
      <c r="F735" s="9" t="s">
        <v>71</v>
      </c>
      <c r="G735" s="9"/>
      <c r="H735" s="9"/>
      <c r="I735" s="9"/>
      <c r="J735" s="9"/>
      <c r="K735" s="9"/>
      <c r="L735" s="10"/>
      <c r="M735" s="11"/>
      <c r="N735" s="11"/>
      <c r="O735" s="11"/>
      <c r="P735" s="6"/>
      <c r="Q735" s="6"/>
      <c r="R735" s="6"/>
      <c r="S735" s="6"/>
    </row>
    <row r="736" spans="1:19" x14ac:dyDescent="0.25">
      <c r="A736" s="362"/>
      <c r="B736" s="1"/>
      <c r="C736" s="82" t="s">
        <v>2</v>
      </c>
      <c r="D736" s="82"/>
      <c r="E736" s="82"/>
      <c r="F736" s="9" t="s">
        <v>197</v>
      </c>
      <c r="G736" s="9"/>
      <c r="H736" s="9"/>
      <c r="I736" s="9"/>
      <c r="J736" s="9"/>
      <c r="K736" s="9"/>
      <c r="L736" s="10"/>
      <c r="M736" s="11"/>
      <c r="N736" s="11"/>
      <c r="O736" s="11"/>
      <c r="P736" s="6"/>
      <c r="Q736" s="6"/>
      <c r="R736" s="6"/>
      <c r="S736" s="6"/>
    </row>
    <row r="737" spans="1:19" x14ac:dyDescent="0.25">
      <c r="A737" s="362"/>
      <c r="B737" s="13"/>
      <c r="C737" s="81" t="s">
        <v>4</v>
      </c>
      <c r="D737" s="81"/>
      <c r="E737" s="81"/>
      <c r="F737" s="84" t="s">
        <v>69</v>
      </c>
      <c r="G737" s="85"/>
      <c r="H737" s="86"/>
      <c r="I737" s="87"/>
      <c r="J737" s="88"/>
      <c r="K737" s="89"/>
      <c r="L737" s="6"/>
      <c r="M737" s="11"/>
      <c r="N737" s="11"/>
      <c r="O737" s="11"/>
      <c r="P737" s="6"/>
      <c r="Q737" s="6"/>
      <c r="R737" s="6"/>
      <c r="S737" s="6"/>
    </row>
    <row r="738" spans="1:19" ht="15.75" thickBot="1" x14ac:dyDescent="0.3">
      <c r="A738" s="362"/>
      <c r="B738" s="13"/>
      <c r="C738" s="145"/>
      <c r="D738" s="145"/>
      <c r="E738" s="145"/>
      <c r="F738" s="91"/>
      <c r="G738" s="92"/>
      <c r="H738" s="93"/>
      <c r="I738" s="94"/>
      <c r="J738" s="95"/>
      <c r="K738" s="27"/>
      <c r="L738" s="6"/>
      <c r="M738" s="11"/>
      <c r="N738" s="11"/>
      <c r="O738" s="11"/>
      <c r="P738" s="6"/>
      <c r="Q738" s="6"/>
      <c r="R738" s="6"/>
      <c r="S738" s="6"/>
    </row>
    <row r="739" spans="1:19" x14ac:dyDescent="0.25">
      <c r="A739" s="362"/>
      <c r="B739" s="29" t="s">
        <v>6</v>
      </c>
      <c r="C739" s="30" t="s">
        <v>7</v>
      </c>
      <c r="D739" s="30"/>
      <c r="E739" s="30" t="s">
        <v>8</v>
      </c>
      <c r="F739" s="30" t="s">
        <v>9</v>
      </c>
      <c r="G739" s="96" t="s">
        <v>10</v>
      </c>
      <c r="H739" s="97" t="s">
        <v>73</v>
      </c>
      <c r="I739" s="30" t="s">
        <v>12</v>
      </c>
      <c r="J739" s="30"/>
      <c r="K739" s="30"/>
      <c r="L739" s="30"/>
      <c r="M739" s="30"/>
      <c r="N739" s="30" t="s">
        <v>13</v>
      </c>
      <c r="O739" s="30"/>
      <c r="P739" s="30" t="s">
        <v>14</v>
      </c>
      <c r="Q739" s="30"/>
      <c r="R739" s="30" t="s">
        <v>15</v>
      </c>
      <c r="S739" s="32"/>
    </row>
    <row r="740" spans="1:19" x14ac:dyDescent="0.25">
      <c r="A740" s="362"/>
      <c r="B740" s="33"/>
      <c r="C740" s="34" t="s">
        <v>16</v>
      </c>
      <c r="D740" s="34" t="s">
        <v>17</v>
      </c>
      <c r="E740" s="34"/>
      <c r="F740" s="34"/>
      <c r="G740" s="98"/>
      <c r="H740" s="99"/>
      <c r="I740" s="34" t="s">
        <v>18</v>
      </c>
      <c r="J740" s="34"/>
      <c r="K740" s="34" t="s">
        <v>19</v>
      </c>
      <c r="L740" s="34"/>
      <c r="M740" s="34"/>
      <c r="N740" s="34" t="s">
        <v>20</v>
      </c>
      <c r="O740" s="34"/>
      <c r="P740" s="34" t="s">
        <v>20</v>
      </c>
      <c r="Q740" s="34"/>
      <c r="R740" s="34"/>
      <c r="S740" s="36"/>
    </row>
    <row r="741" spans="1:19" ht="23.25" thickBot="1" x14ac:dyDescent="0.3">
      <c r="A741" s="362"/>
      <c r="B741" s="163"/>
      <c r="C741" s="164"/>
      <c r="D741" s="164"/>
      <c r="E741" s="164"/>
      <c r="F741" s="164"/>
      <c r="G741" s="165"/>
      <c r="H741" s="166"/>
      <c r="I741" s="167" t="s">
        <v>21</v>
      </c>
      <c r="J741" s="168" t="s">
        <v>22</v>
      </c>
      <c r="K741" s="168" t="s">
        <v>23</v>
      </c>
      <c r="L741" s="168" t="s">
        <v>24</v>
      </c>
      <c r="M741" s="169" t="s">
        <v>25</v>
      </c>
      <c r="N741" s="168" t="s">
        <v>26</v>
      </c>
      <c r="O741" s="168" t="s">
        <v>25</v>
      </c>
      <c r="P741" s="168" t="s">
        <v>21</v>
      </c>
      <c r="Q741" s="168" t="s">
        <v>22</v>
      </c>
      <c r="R741" s="168" t="s">
        <v>27</v>
      </c>
      <c r="S741" s="170" t="s">
        <v>28</v>
      </c>
    </row>
    <row r="742" spans="1:19" ht="45.75" thickBot="1" x14ac:dyDescent="0.3">
      <c r="A742" s="362"/>
      <c r="B742" s="206">
        <v>159951049</v>
      </c>
      <c r="C742" s="207">
        <v>404001</v>
      </c>
      <c r="D742" s="207" t="s">
        <v>198</v>
      </c>
      <c r="E742" s="207" t="s">
        <v>46</v>
      </c>
      <c r="F742" s="208" t="s">
        <v>199</v>
      </c>
      <c r="G742" s="209" t="s">
        <v>200</v>
      </c>
      <c r="H742" s="210">
        <v>664937.96</v>
      </c>
      <c r="I742" s="211">
        <v>46368.43</v>
      </c>
      <c r="J742" s="212">
        <f>199481.39+419088.14+46368.43</f>
        <v>664937.96000000008</v>
      </c>
      <c r="K742" s="213">
        <v>0</v>
      </c>
      <c r="L742" s="213">
        <v>0</v>
      </c>
      <c r="M742" s="214" t="s">
        <v>33</v>
      </c>
      <c r="N742" s="215">
        <f>I742*100/H742</f>
        <v>6.9733468066705058</v>
      </c>
      <c r="O742" s="215">
        <f>J742*100/H742</f>
        <v>100.00000000000001</v>
      </c>
      <c r="P742" s="215">
        <f>I742*100/H742</f>
        <v>6.9733468066705058</v>
      </c>
      <c r="Q742" s="215">
        <f>J742*100/H742</f>
        <v>100.00000000000001</v>
      </c>
      <c r="R742" s="213"/>
      <c r="S742" s="216" t="s">
        <v>34</v>
      </c>
    </row>
    <row r="743" spans="1:19" ht="57" thickBot="1" x14ac:dyDescent="0.3">
      <c r="A743" s="362"/>
      <c r="B743" s="206">
        <v>159951048</v>
      </c>
      <c r="C743" s="207">
        <v>404002</v>
      </c>
      <c r="D743" s="207" t="s">
        <v>201</v>
      </c>
      <c r="E743" s="207" t="s">
        <v>65</v>
      </c>
      <c r="F743" s="208" t="s">
        <v>199</v>
      </c>
      <c r="G743" s="208" t="s">
        <v>202</v>
      </c>
      <c r="H743" s="210">
        <v>597086.24</v>
      </c>
      <c r="I743" s="211"/>
      <c r="J743" s="212">
        <f>179125.87+210107.69+207852.68</f>
        <v>597086.24</v>
      </c>
      <c r="K743" s="213">
        <v>0</v>
      </c>
      <c r="L743" s="213">
        <v>0</v>
      </c>
      <c r="M743" s="214" t="s">
        <v>33</v>
      </c>
      <c r="N743" s="215">
        <f>I743*100/H743</f>
        <v>0</v>
      </c>
      <c r="O743" s="215">
        <f>J743*100/H743</f>
        <v>100</v>
      </c>
      <c r="P743" s="215">
        <f>I743*100/H743</f>
        <v>0</v>
      </c>
      <c r="Q743" s="215">
        <f>J743*100/H743</f>
        <v>100</v>
      </c>
      <c r="R743" s="213"/>
      <c r="S743" s="216" t="s">
        <v>34</v>
      </c>
    </row>
    <row r="744" spans="1:19" ht="57" thickBot="1" x14ac:dyDescent="0.3">
      <c r="A744" s="362"/>
      <c r="B744" s="206">
        <v>159951066</v>
      </c>
      <c r="C744" s="207">
        <v>404003</v>
      </c>
      <c r="D744" s="207" t="s">
        <v>203</v>
      </c>
      <c r="E744" s="207" t="s">
        <v>158</v>
      </c>
      <c r="F744" s="208" t="s">
        <v>159</v>
      </c>
      <c r="G744" s="208" t="s">
        <v>204</v>
      </c>
      <c r="H744" s="210">
        <v>168482.85</v>
      </c>
      <c r="I744" s="211">
        <v>84241.43</v>
      </c>
      <c r="J744" s="212">
        <f>84241.42+84241.43</f>
        <v>168482.84999999998</v>
      </c>
      <c r="K744" s="213">
        <v>0</v>
      </c>
      <c r="L744" s="213">
        <v>0</v>
      </c>
      <c r="M744" s="214" t="s">
        <v>33</v>
      </c>
      <c r="N744" s="215">
        <f>I744*100/H744</f>
        <v>50.000002967661096</v>
      </c>
      <c r="O744" s="215">
        <f>J744*100/H744</f>
        <v>99.999999999999972</v>
      </c>
      <c r="P744" s="215">
        <v>0</v>
      </c>
      <c r="Q744" s="215">
        <v>50</v>
      </c>
      <c r="R744" s="213"/>
      <c r="S744" s="216" t="s">
        <v>34</v>
      </c>
    </row>
    <row r="745" spans="1:19" ht="68.25" thickBot="1" x14ac:dyDescent="0.3">
      <c r="A745" s="362"/>
      <c r="B745" s="206">
        <v>159951058</v>
      </c>
      <c r="C745" s="207">
        <v>404005</v>
      </c>
      <c r="D745" s="207" t="s">
        <v>205</v>
      </c>
      <c r="E745" s="207" t="s">
        <v>158</v>
      </c>
      <c r="F745" s="208" t="s">
        <v>159</v>
      </c>
      <c r="G745" s="208" t="s">
        <v>206</v>
      </c>
      <c r="H745" s="210">
        <v>131108.57</v>
      </c>
      <c r="I745" s="212"/>
      <c r="J745" s="212">
        <f>65554.29+65554.28</f>
        <v>131108.57</v>
      </c>
      <c r="K745" s="213">
        <v>0</v>
      </c>
      <c r="L745" s="213">
        <v>0</v>
      </c>
      <c r="M745" s="214" t="s">
        <v>33</v>
      </c>
      <c r="N745" s="215">
        <v>50</v>
      </c>
      <c r="O745" s="215">
        <f>J745*100/H745</f>
        <v>100</v>
      </c>
      <c r="P745" s="215">
        <v>50</v>
      </c>
      <c r="Q745" s="215">
        <f>J745*100/H745</f>
        <v>100</v>
      </c>
      <c r="R745" s="213"/>
      <c r="S745" s="216" t="s">
        <v>34</v>
      </c>
    </row>
    <row r="746" spans="1:19" ht="57" thickBot="1" x14ac:dyDescent="0.3">
      <c r="A746" s="362"/>
      <c r="B746" s="206">
        <v>159951082</v>
      </c>
      <c r="C746" s="207">
        <v>404006</v>
      </c>
      <c r="D746" s="207" t="s">
        <v>207</v>
      </c>
      <c r="E746" s="207" t="s">
        <v>65</v>
      </c>
      <c r="F746" s="208" t="s">
        <v>199</v>
      </c>
      <c r="G746" s="208" t="s">
        <v>208</v>
      </c>
      <c r="H746" s="211">
        <v>38467.83</v>
      </c>
      <c r="I746" s="212"/>
      <c r="J746" s="212">
        <v>38467.83</v>
      </c>
      <c r="K746" s="213">
        <v>0</v>
      </c>
      <c r="L746" s="213">
        <v>0</v>
      </c>
      <c r="M746" s="214" t="s">
        <v>33</v>
      </c>
      <c r="N746" s="215">
        <v>0</v>
      </c>
      <c r="O746" s="215">
        <v>100</v>
      </c>
      <c r="P746" s="215">
        <v>0</v>
      </c>
      <c r="Q746" s="215">
        <v>100</v>
      </c>
      <c r="R746" s="213"/>
      <c r="S746" s="216" t="s">
        <v>34</v>
      </c>
    </row>
    <row r="747" spans="1:19" ht="45.75" thickBot="1" x14ac:dyDescent="0.3">
      <c r="A747" s="362"/>
      <c r="B747" s="206">
        <v>159951081</v>
      </c>
      <c r="C747" s="207">
        <v>404007</v>
      </c>
      <c r="D747" s="207" t="s">
        <v>209</v>
      </c>
      <c r="E747" s="207" t="s">
        <v>65</v>
      </c>
      <c r="F747" s="208" t="s">
        <v>199</v>
      </c>
      <c r="G747" s="208" t="s">
        <v>210</v>
      </c>
      <c r="H747" s="210">
        <v>26539.67</v>
      </c>
      <c r="I747" s="212"/>
      <c r="J747" s="212">
        <v>26539.67</v>
      </c>
      <c r="K747" s="213">
        <v>0</v>
      </c>
      <c r="L747" s="213">
        <v>0</v>
      </c>
      <c r="M747" s="214" t="s">
        <v>33</v>
      </c>
      <c r="N747" s="215">
        <v>0</v>
      </c>
      <c r="O747" s="215">
        <v>100</v>
      </c>
      <c r="P747" s="215">
        <v>0</v>
      </c>
      <c r="Q747" s="215">
        <v>100</v>
      </c>
      <c r="R747" s="213"/>
      <c r="S747" s="216" t="s">
        <v>34</v>
      </c>
    </row>
    <row r="748" spans="1:19" x14ac:dyDescent="0.25">
      <c r="A748" s="362"/>
      <c r="B748" s="136"/>
      <c r="C748" s="136"/>
      <c r="D748" s="136"/>
      <c r="E748" s="136"/>
      <c r="F748" s="137"/>
      <c r="G748" s="137"/>
      <c r="H748" s="139"/>
      <c r="I748" s="204"/>
      <c r="J748" s="204"/>
      <c r="K748" s="142"/>
      <c r="L748" s="142"/>
      <c r="M748" s="143"/>
      <c r="N748" s="144"/>
      <c r="O748" s="144"/>
      <c r="P748" s="144"/>
      <c r="Q748" s="144"/>
      <c r="R748" s="142"/>
      <c r="S748" s="142"/>
    </row>
    <row r="749" spans="1:19" x14ac:dyDescent="0.25">
      <c r="A749" s="362"/>
      <c r="B749" s="136"/>
      <c r="C749" s="136"/>
      <c r="D749" s="136"/>
      <c r="E749" s="136"/>
      <c r="F749" s="137"/>
      <c r="G749" s="137"/>
      <c r="H749" s="139"/>
      <c r="I749" s="204"/>
      <c r="J749" s="204"/>
      <c r="K749" s="142"/>
      <c r="L749" s="142"/>
      <c r="M749" s="143"/>
      <c r="N749" s="144"/>
      <c r="O749" s="144"/>
      <c r="P749" s="144"/>
      <c r="Q749" s="144"/>
      <c r="R749" s="142"/>
      <c r="S749" s="142"/>
    </row>
    <row r="750" spans="1:19" x14ac:dyDescent="0.25">
      <c r="A750" s="362"/>
      <c r="B750" s="136"/>
      <c r="C750" s="136"/>
      <c r="D750" s="136"/>
      <c r="E750" s="136"/>
      <c r="F750" s="137"/>
      <c r="G750" s="137"/>
      <c r="H750" s="139"/>
      <c r="I750" s="204"/>
      <c r="J750" s="204"/>
      <c r="K750" s="142"/>
      <c r="L750" s="142"/>
      <c r="M750" s="143"/>
      <c r="N750" s="144"/>
      <c r="O750" s="144"/>
      <c r="P750" s="144"/>
      <c r="Q750" s="144"/>
      <c r="R750" s="142"/>
      <c r="S750" s="142"/>
    </row>
    <row r="751" spans="1:19" x14ac:dyDescent="0.25">
      <c r="A751" s="362"/>
      <c r="B751" s="136"/>
      <c r="C751" s="136"/>
      <c r="D751" s="136"/>
      <c r="E751" s="136"/>
      <c r="F751" s="137"/>
      <c r="G751" s="137"/>
      <c r="H751" s="139"/>
      <c r="I751" s="204"/>
      <c r="J751" s="204"/>
      <c r="K751" s="142"/>
      <c r="L751" s="142"/>
      <c r="M751" s="143"/>
      <c r="N751" s="144"/>
      <c r="O751" s="144"/>
      <c r="P751" s="144"/>
      <c r="Q751" s="144"/>
      <c r="R751" s="142"/>
      <c r="S751" s="142"/>
    </row>
    <row r="752" spans="1:19" x14ac:dyDescent="0.25">
      <c r="A752" s="362"/>
      <c r="B752" s="136"/>
      <c r="C752" s="136"/>
      <c r="D752" s="136"/>
      <c r="E752" s="136"/>
      <c r="F752" s="137"/>
      <c r="G752" s="137"/>
      <c r="H752" s="139"/>
      <c r="I752" s="204"/>
      <c r="J752" s="204"/>
      <c r="K752" s="142"/>
      <c r="L752" s="142"/>
      <c r="M752" s="143"/>
      <c r="N752" s="144"/>
      <c r="O752" s="144"/>
      <c r="P752" s="144"/>
      <c r="Q752" s="144"/>
      <c r="R752" s="142"/>
      <c r="S752" s="142"/>
    </row>
    <row r="753" spans="1:19" x14ac:dyDescent="0.25">
      <c r="A753" s="362"/>
      <c r="B753" s="136"/>
      <c r="C753" s="136"/>
      <c r="D753" s="136"/>
      <c r="E753" s="136"/>
      <c r="F753" s="137"/>
      <c r="G753" s="137"/>
      <c r="H753" s="139"/>
      <c r="I753" s="204"/>
      <c r="J753" s="204"/>
      <c r="K753" s="142"/>
      <c r="L753" s="142"/>
      <c r="M753" s="143"/>
      <c r="N753" s="144"/>
      <c r="O753" s="144"/>
      <c r="P753" s="144"/>
      <c r="Q753" s="144"/>
      <c r="R753" s="142"/>
      <c r="S753" s="142"/>
    </row>
    <row r="754" spans="1:19" x14ac:dyDescent="0.25">
      <c r="A754" s="362"/>
      <c r="B754" s="136"/>
      <c r="C754" s="136"/>
      <c r="D754" s="136"/>
      <c r="E754" s="136"/>
      <c r="F754" s="137"/>
      <c r="G754" s="137"/>
      <c r="H754" s="139"/>
      <c r="I754" s="204"/>
      <c r="J754" s="204"/>
      <c r="K754" s="142"/>
      <c r="L754" s="142"/>
      <c r="M754" s="143"/>
      <c r="N754" s="144"/>
      <c r="O754" s="144"/>
      <c r="P754" s="144"/>
      <c r="Q754" s="144"/>
      <c r="R754" s="142"/>
      <c r="S754" s="142"/>
    </row>
    <row r="755" spans="1:19" x14ac:dyDescent="0.25">
      <c r="A755" s="362"/>
      <c r="B755" s="136"/>
      <c r="C755" s="136"/>
      <c r="D755" s="136"/>
      <c r="E755" s="136"/>
      <c r="F755" s="137"/>
      <c r="G755" s="137"/>
      <c r="H755" s="139"/>
      <c r="I755" s="204"/>
      <c r="J755" s="204"/>
      <c r="K755" s="142"/>
      <c r="L755" s="142"/>
      <c r="M755" s="143"/>
      <c r="N755" s="144"/>
      <c r="O755" s="144"/>
      <c r="P755" s="144"/>
      <c r="Q755" s="144"/>
      <c r="R755" s="142"/>
      <c r="S755" s="142"/>
    </row>
    <row r="756" spans="1:19" x14ac:dyDescent="0.25">
      <c r="A756" s="362"/>
      <c r="B756" s="136"/>
      <c r="C756" s="136"/>
      <c r="D756" s="136"/>
      <c r="E756" s="136"/>
      <c r="F756" s="137"/>
      <c r="G756" s="137"/>
      <c r="H756" s="139"/>
      <c r="I756" s="204"/>
      <c r="J756" s="204"/>
      <c r="K756" s="142"/>
      <c r="L756" s="142"/>
      <c r="M756" s="143"/>
      <c r="N756" s="144"/>
      <c r="O756" s="144"/>
      <c r="P756" s="144"/>
      <c r="Q756" s="144"/>
      <c r="R756" s="142"/>
      <c r="S756" s="142"/>
    </row>
    <row r="757" spans="1:19" x14ac:dyDescent="0.25">
      <c r="A757" s="1"/>
      <c r="B757" s="1"/>
      <c r="C757" s="1" t="s">
        <v>139</v>
      </c>
      <c r="D757" s="2"/>
      <c r="E757" s="1"/>
      <c r="F757" s="1"/>
      <c r="G757" s="79"/>
      <c r="H757" s="80"/>
      <c r="I757" s="80"/>
      <c r="J757" s="1"/>
      <c r="K757" s="6"/>
      <c r="L757" s="1"/>
      <c r="M757" s="1"/>
      <c r="N757" s="1"/>
      <c r="O757" s="6"/>
      <c r="P757" s="6"/>
      <c r="Q757" s="6"/>
      <c r="R757" s="6"/>
      <c r="S757" s="1"/>
    </row>
    <row r="758" spans="1:19" x14ac:dyDescent="0.25">
      <c r="A758" s="1"/>
      <c r="B758" s="1"/>
      <c r="C758" s="1"/>
      <c r="D758" s="2"/>
      <c r="E758" s="1"/>
      <c r="F758" s="1"/>
      <c r="G758" s="79"/>
      <c r="H758" s="80"/>
      <c r="I758" s="80"/>
      <c r="J758" s="1"/>
      <c r="K758" s="6"/>
      <c r="L758" s="1"/>
      <c r="M758" s="1"/>
      <c r="N758" s="1"/>
      <c r="O758" s="6"/>
      <c r="P758" s="6"/>
      <c r="Q758" s="6"/>
      <c r="R758" s="6"/>
      <c r="S758" s="1"/>
    </row>
    <row r="759" spans="1:19" x14ac:dyDescent="0.25">
      <c r="A759" s="1"/>
      <c r="B759" s="1"/>
      <c r="C759" s="1"/>
      <c r="D759" s="2"/>
      <c r="E759" s="1"/>
      <c r="F759" s="1"/>
      <c r="G759" s="79"/>
      <c r="H759" s="80"/>
      <c r="I759" s="80"/>
      <c r="J759" s="1"/>
      <c r="K759" s="6"/>
      <c r="L759" s="1"/>
      <c r="M759" s="1"/>
      <c r="N759" s="1"/>
      <c r="O759" s="6"/>
      <c r="P759" s="6"/>
      <c r="Q759" s="6"/>
      <c r="R759" s="6"/>
      <c r="S759" s="1"/>
    </row>
    <row r="760" spans="1:19" x14ac:dyDescent="0.25">
      <c r="A760" s="1"/>
      <c r="B760" s="1"/>
      <c r="C760" s="1"/>
      <c r="D760" s="2"/>
      <c r="E760" s="1"/>
      <c r="F760" s="1"/>
      <c r="G760" s="79"/>
      <c r="H760" s="80"/>
      <c r="I760" s="80"/>
      <c r="J760" s="1"/>
      <c r="K760" s="6"/>
      <c r="L760" s="1"/>
      <c r="M760" s="1"/>
      <c r="N760" s="1"/>
      <c r="O760" s="6"/>
      <c r="P760" s="6"/>
      <c r="Q760" s="6"/>
      <c r="R760" s="6"/>
      <c r="S760" s="1"/>
    </row>
    <row r="761" spans="1:19" x14ac:dyDescent="0.25">
      <c r="A761" s="1"/>
      <c r="B761" s="81" t="s">
        <v>0</v>
      </c>
      <c r="C761" s="81"/>
      <c r="D761" s="81"/>
      <c r="E761" s="9" t="s">
        <v>71</v>
      </c>
      <c r="F761" s="9"/>
      <c r="G761" s="9"/>
      <c r="H761" s="9"/>
      <c r="I761" s="9"/>
      <c r="J761" s="9"/>
      <c r="K761" s="10"/>
      <c r="L761" s="11"/>
      <c r="M761" s="11"/>
      <c r="N761" s="11"/>
      <c r="O761" s="6"/>
      <c r="P761" s="6"/>
      <c r="Q761" s="6"/>
      <c r="R761" s="6"/>
      <c r="S761" s="1"/>
    </row>
    <row r="762" spans="1:19" x14ac:dyDescent="0.25">
      <c r="A762" s="1"/>
      <c r="B762" s="82" t="s">
        <v>2</v>
      </c>
      <c r="C762" s="82"/>
      <c r="D762" s="82"/>
      <c r="E762" s="83" t="s">
        <v>211</v>
      </c>
      <c r="F762" s="83"/>
      <c r="G762" s="83"/>
      <c r="H762" s="83"/>
      <c r="I762" s="83"/>
      <c r="J762" s="83"/>
      <c r="K762" s="10"/>
      <c r="L762" s="11"/>
      <c r="M762" s="11"/>
      <c r="N762" s="11"/>
      <c r="O762" s="6"/>
      <c r="P762" s="6"/>
      <c r="Q762" s="6"/>
      <c r="R762" s="6"/>
      <c r="S762" s="1"/>
    </row>
    <row r="763" spans="1:19" x14ac:dyDescent="0.25">
      <c r="A763" s="13"/>
      <c r="B763" s="81" t="s">
        <v>4</v>
      </c>
      <c r="C763" s="81"/>
      <c r="D763" s="81"/>
      <c r="E763" s="84" t="s">
        <v>69</v>
      </c>
      <c r="F763" s="85"/>
      <c r="G763" s="86"/>
      <c r="H763" s="87"/>
      <c r="I763" s="88"/>
      <c r="J763" s="89"/>
      <c r="K763" s="6"/>
      <c r="L763" s="11"/>
      <c r="M763" s="11"/>
      <c r="N763" s="11"/>
      <c r="O763" s="6"/>
      <c r="P763" s="6"/>
      <c r="Q763" s="6"/>
      <c r="R763" s="6"/>
      <c r="S763" s="1"/>
    </row>
    <row r="764" spans="1:19" ht="15.75" thickBot="1" x14ac:dyDescent="0.3">
      <c r="A764" s="13"/>
      <c r="B764" s="145"/>
      <c r="C764" s="145"/>
      <c r="D764" s="145"/>
      <c r="E764" s="91"/>
      <c r="F764" s="92"/>
      <c r="G764" s="93"/>
      <c r="H764" s="94"/>
      <c r="I764" s="95"/>
      <c r="J764" s="27"/>
      <c r="K764" s="6"/>
      <c r="L764" s="11"/>
      <c r="M764" s="11"/>
      <c r="N764" s="11"/>
      <c r="O764" s="6"/>
      <c r="P764" s="6"/>
      <c r="Q764" s="6"/>
      <c r="R764" s="6"/>
      <c r="S764" s="1"/>
    </row>
    <row r="765" spans="1:19" x14ac:dyDescent="0.25">
      <c r="A765" s="13"/>
      <c r="B765" s="29" t="s">
        <v>6</v>
      </c>
      <c r="C765" s="30" t="s">
        <v>7</v>
      </c>
      <c r="D765" s="30"/>
      <c r="E765" s="30" t="s">
        <v>8</v>
      </c>
      <c r="F765" s="30" t="s">
        <v>9</v>
      </c>
      <c r="G765" s="96" t="s">
        <v>10</v>
      </c>
      <c r="H765" s="97" t="s">
        <v>73</v>
      </c>
      <c r="I765" s="30" t="s">
        <v>12</v>
      </c>
      <c r="J765" s="30"/>
      <c r="K765" s="30"/>
      <c r="L765" s="30"/>
      <c r="M765" s="30"/>
      <c r="N765" s="30" t="s">
        <v>13</v>
      </c>
      <c r="O765" s="30"/>
      <c r="P765" s="30" t="s">
        <v>14</v>
      </c>
      <c r="Q765" s="30"/>
      <c r="R765" s="30" t="s">
        <v>15</v>
      </c>
      <c r="S765" s="32"/>
    </row>
    <row r="766" spans="1:19" x14ac:dyDescent="0.25">
      <c r="A766" s="13"/>
      <c r="B766" s="33"/>
      <c r="C766" s="34" t="s">
        <v>16</v>
      </c>
      <c r="D766" s="34" t="s">
        <v>17</v>
      </c>
      <c r="E766" s="34"/>
      <c r="F766" s="34"/>
      <c r="G766" s="98"/>
      <c r="H766" s="99"/>
      <c r="I766" s="34" t="s">
        <v>18</v>
      </c>
      <c r="J766" s="34"/>
      <c r="K766" s="34" t="s">
        <v>19</v>
      </c>
      <c r="L766" s="34"/>
      <c r="M766" s="34"/>
      <c r="N766" s="34" t="s">
        <v>20</v>
      </c>
      <c r="O766" s="34"/>
      <c r="P766" s="34" t="s">
        <v>20</v>
      </c>
      <c r="Q766" s="34"/>
      <c r="R766" s="34"/>
      <c r="S766" s="36"/>
    </row>
    <row r="767" spans="1:19" ht="23.25" thickBot="1" x14ac:dyDescent="0.3">
      <c r="A767" s="13"/>
      <c r="B767" s="163"/>
      <c r="C767" s="164"/>
      <c r="D767" s="164"/>
      <c r="E767" s="164"/>
      <c r="F767" s="164"/>
      <c r="G767" s="165"/>
      <c r="H767" s="166"/>
      <c r="I767" s="167" t="s">
        <v>21</v>
      </c>
      <c r="J767" s="168" t="s">
        <v>22</v>
      </c>
      <c r="K767" s="168" t="s">
        <v>23</v>
      </c>
      <c r="L767" s="168" t="s">
        <v>24</v>
      </c>
      <c r="M767" s="169" t="s">
        <v>25</v>
      </c>
      <c r="N767" s="168" t="s">
        <v>26</v>
      </c>
      <c r="O767" s="168" t="s">
        <v>25</v>
      </c>
      <c r="P767" s="168" t="s">
        <v>21</v>
      </c>
      <c r="Q767" s="168" t="s">
        <v>22</v>
      </c>
      <c r="R767" s="168" t="s">
        <v>27</v>
      </c>
      <c r="S767" s="170" t="s">
        <v>28</v>
      </c>
    </row>
    <row r="768" spans="1:19" ht="225.75" thickBot="1" x14ac:dyDescent="0.3">
      <c r="A768" s="362"/>
      <c r="B768" s="217">
        <v>159951001</v>
      </c>
      <c r="C768" s="218">
        <v>413001</v>
      </c>
      <c r="D768" s="218" t="s">
        <v>212</v>
      </c>
      <c r="E768" s="218" t="s">
        <v>213</v>
      </c>
      <c r="F768" s="48" t="s">
        <v>38</v>
      </c>
      <c r="G768" s="219" t="s">
        <v>38</v>
      </c>
      <c r="H768" s="211">
        <v>352156</v>
      </c>
      <c r="I768" s="220"/>
      <c r="J768" s="211">
        <v>352156</v>
      </c>
      <c r="K768" s="213">
        <v>0</v>
      </c>
      <c r="L768" s="213">
        <v>0</v>
      </c>
      <c r="M768" s="214" t="s">
        <v>33</v>
      </c>
      <c r="N768" s="215">
        <v>0</v>
      </c>
      <c r="O768" s="213">
        <v>100</v>
      </c>
      <c r="P768" s="213">
        <v>0</v>
      </c>
      <c r="Q768" s="213">
        <v>100</v>
      </c>
      <c r="R768" s="213" t="s">
        <v>38</v>
      </c>
      <c r="S768" s="216" t="s">
        <v>38</v>
      </c>
    </row>
    <row r="769" spans="1:19" ht="158.25" thickBot="1" x14ac:dyDescent="0.3">
      <c r="A769" s="362"/>
      <c r="B769" s="217">
        <v>159951011</v>
      </c>
      <c r="C769" s="218">
        <v>413002</v>
      </c>
      <c r="D769" s="207" t="s">
        <v>214</v>
      </c>
      <c r="E769" s="218" t="s">
        <v>65</v>
      </c>
      <c r="F769" s="48" t="s">
        <v>38</v>
      </c>
      <c r="G769" s="219" t="s">
        <v>38</v>
      </c>
      <c r="H769" s="211">
        <v>724069</v>
      </c>
      <c r="I769" s="220"/>
      <c r="J769" s="211">
        <v>724069</v>
      </c>
      <c r="K769" s="213">
        <v>0</v>
      </c>
      <c r="L769" s="213">
        <v>0</v>
      </c>
      <c r="M769" s="214" t="s">
        <v>33</v>
      </c>
      <c r="N769" s="215">
        <v>0</v>
      </c>
      <c r="O769" s="213">
        <v>100</v>
      </c>
      <c r="P769" s="213">
        <v>0</v>
      </c>
      <c r="Q769" s="213">
        <v>100</v>
      </c>
      <c r="R769" s="213" t="s">
        <v>38</v>
      </c>
      <c r="S769" s="216" t="s">
        <v>38</v>
      </c>
    </row>
    <row r="770" spans="1:19" ht="15.75" thickBot="1" x14ac:dyDescent="0.3">
      <c r="A770" s="362"/>
      <c r="B770" s="136"/>
      <c r="C770" s="136"/>
      <c r="D770" s="136"/>
      <c r="E770" s="136"/>
      <c r="F770" s="137"/>
      <c r="G770" s="205" t="s">
        <v>138</v>
      </c>
      <c r="H770" s="61">
        <f>SUM(H742:H769)</f>
        <v>2702848.12</v>
      </c>
      <c r="I770" s="192">
        <f>I742+I743+I744+I745+I746+I747+I768+I769</f>
        <v>130609.85999999999</v>
      </c>
      <c r="J770" s="192">
        <f>J742+J743+J744+J745+J746+J747+J768+J769</f>
        <v>2702848.12</v>
      </c>
      <c r="K770" s="221">
        <f>SUM(K741:K742)</f>
        <v>0</v>
      </c>
      <c r="L770" s="222">
        <f>SUM(L741:L742)</f>
        <v>0</v>
      </c>
      <c r="M770" s="223">
        <f>SUM(M741:M741)</f>
        <v>0</v>
      </c>
      <c r="N770" s="144"/>
      <c r="O770" s="144"/>
      <c r="P770" s="144"/>
      <c r="Q770" s="144"/>
      <c r="R770" s="142"/>
      <c r="S770" s="142"/>
    </row>
    <row r="771" spans="1:19" x14ac:dyDescent="0.25">
      <c r="A771" s="362"/>
      <c r="B771" s="136"/>
      <c r="C771" s="136"/>
      <c r="D771" s="136"/>
      <c r="E771" s="136"/>
      <c r="F771" s="137"/>
      <c r="G771" s="205"/>
      <c r="H771" s="70"/>
      <c r="I771" s="70"/>
      <c r="J771" s="70"/>
      <c r="K771" s="224"/>
      <c r="L771" s="225"/>
      <c r="M771" s="225"/>
      <c r="N771" s="144"/>
      <c r="O771" s="144"/>
      <c r="P771" s="144"/>
      <c r="Q771" s="144"/>
      <c r="R771" s="142"/>
      <c r="S771" s="142"/>
    </row>
    <row r="772" spans="1:19" x14ac:dyDescent="0.25">
      <c r="A772" s="362"/>
      <c r="B772" s="136"/>
      <c r="C772" s="136"/>
      <c r="D772" s="136"/>
      <c r="E772" s="136"/>
      <c r="F772" s="137"/>
      <c r="G772" s="205"/>
      <c r="H772" s="70"/>
      <c r="I772" s="70"/>
      <c r="J772" s="70"/>
      <c r="K772" s="224"/>
      <c r="L772" s="225"/>
      <c r="M772" s="225"/>
      <c r="N772" s="144"/>
      <c r="O772" s="144"/>
      <c r="P772" s="144"/>
      <c r="Q772" s="144"/>
      <c r="R772" s="142"/>
      <c r="S772" s="142"/>
    </row>
    <row r="773" spans="1:19" x14ac:dyDescent="0.25">
      <c r="A773" s="362"/>
      <c r="B773" s="136"/>
      <c r="C773" s="136"/>
      <c r="D773" s="136"/>
      <c r="E773" s="136"/>
      <c r="F773" s="137"/>
      <c r="G773" s="138"/>
      <c r="H773" s="139"/>
      <c r="I773" s="203"/>
      <c r="J773" s="204"/>
      <c r="K773" s="142"/>
      <c r="L773" s="142"/>
      <c r="M773" s="143"/>
      <c r="N773" s="144"/>
      <c r="O773" s="144"/>
      <c r="P773" s="144"/>
      <c r="Q773" s="144"/>
      <c r="R773" s="142"/>
      <c r="S773" s="142"/>
    </row>
    <row r="774" spans="1:19" x14ac:dyDescent="0.25">
      <c r="A774" s="362"/>
      <c r="B774" s="136"/>
      <c r="C774" s="136"/>
      <c r="D774" s="136"/>
      <c r="E774" s="136"/>
      <c r="F774" s="137"/>
      <c r="G774" s="138"/>
      <c r="H774" s="139"/>
      <c r="I774" s="203"/>
      <c r="J774" s="204"/>
      <c r="K774" s="142"/>
      <c r="L774" s="142"/>
      <c r="M774" s="143"/>
      <c r="N774" s="144"/>
      <c r="O774" s="144"/>
      <c r="P774" s="144"/>
      <c r="Q774" s="144"/>
      <c r="R774" s="142"/>
      <c r="S774" s="142"/>
    </row>
    <row r="775" spans="1:19" x14ac:dyDescent="0.25">
      <c r="A775" s="362"/>
      <c r="B775" s="136"/>
      <c r="C775" s="136"/>
      <c r="D775" s="136"/>
      <c r="E775" s="136"/>
      <c r="F775" s="137"/>
      <c r="G775" s="138"/>
      <c r="H775" s="139"/>
      <c r="I775" s="203"/>
      <c r="J775" s="204"/>
      <c r="K775" s="142"/>
      <c r="L775" s="142"/>
      <c r="M775" s="143"/>
      <c r="N775" s="144"/>
      <c r="O775" s="144"/>
      <c r="P775" s="144"/>
      <c r="Q775" s="144"/>
      <c r="R775" s="142"/>
      <c r="S775" s="142"/>
    </row>
    <row r="776" spans="1:19" x14ac:dyDescent="0.25">
      <c r="A776" s="362"/>
      <c r="B776" s="136"/>
      <c r="C776" s="136"/>
      <c r="D776" s="136"/>
      <c r="E776" s="136"/>
      <c r="F776" s="137"/>
      <c r="G776" s="138"/>
      <c r="H776" s="139"/>
      <c r="I776" s="203"/>
      <c r="J776" s="204"/>
      <c r="K776" s="142"/>
      <c r="L776" s="142"/>
      <c r="M776" s="143"/>
      <c r="N776" s="144"/>
      <c r="O776" s="144"/>
      <c r="P776" s="144"/>
      <c r="Q776" s="144"/>
      <c r="R776" s="142"/>
      <c r="S776" s="142"/>
    </row>
    <row r="777" spans="1:19" x14ac:dyDescent="0.25">
      <c r="A777" s="362"/>
      <c r="B777" s="136"/>
      <c r="C777" s="136"/>
      <c r="D777" s="136"/>
      <c r="E777" s="136"/>
      <c r="F777" s="137"/>
      <c r="G777" s="138"/>
      <c r="H777" s="139"/>
      <c r="I777" s="203"/>
      <c r="J777" s="204"/>
      <c r="K777" s="142"/>
      <c r="L777" s="142"/>
      <c r="M777" s="143"/>
      <c r="N777" s="144"/>
      <c r="O777" s="144"/>
      <c r="P777" s="144"/>
      <c r="Q777" s="144"/>
      <c r="R777" s="142"/>
      <c r="S777" s="142"/>
    </row>
    <row r="778" spans="1:19" x14ac:dyDescent="0.25">
      <c r="A778" s="362"/>
      <c r="B778" s="136"/>
      <c r="C778" s="136"/>
      <c r="D778" s="136"/>
      <c r="E778" s="136"/>
      <c r="F778" s="137"/>
      <c r="G778" s="138"/>
      <c r="H778" s="139"/>
      <c r="I778" s="203"/>
      <c r="J778" s="204"/>
      <c r="K778" s="142"/>
      <c r="L778" s="142"/>
      <c r="M778" s="143"/>
      <c r="N778" s="144"/>
      <c r="O778" s="144"/>
      <c r="P778" s="144"/>
      <c r="Q778" s="144"/>
      <c r="R778" s="142"/>
      <c r="S778" s="142"/>
    </row>
    <row r="779" spans="1:19" x14ac:dyDescent="0.25">
      <c r="A779" s="362"/>
      <c r="B779" s="136"/>
      <c r="C779" s="136"/>
      <c r="D779" s="136"/>
      <c r="E779" s="136"/>
      <c r="F779" s="137"/>
      <c r="G779" s="138"/>
      <c r="H779" s="139"/>
      <c r="I779" s="203"/>
      <c r="J779" s="204"/>
      <c r="K779" s="142"/>
      <c r="L779" s="142"/>
      <c r="M779" s="143"/>
      <c r="N779" s="144"/>
      <c r="O779" s="144"/>
      <c r="P779" s="144"/>
      <c r="Q779" s="144"/>
      <c r="R779" s="142"/>
      <c r="S779" s="142"/>
    </row>
    <row r="780" spans="1:19" x14ac:dyDescent="0.25">
      <c r="A780" s="362"/>
      <c r="B780" s="136"/>
      <c r="C780" s="136"/>
      <c r="D780" s="136"/>
      <c r="E780" s="136"/>
      <c r="F780" s="137"/>
      <c r="G780" s="138"/>
      <c r="H780" s="139"/>
      <c r="I780" s="203"/>
      <c r="J780" s="204"/>
      <c r="K780" s="142"/>
      <c r="L780" s="142"/>
      <c r="M780" s="143"/>
      <c r="N780" s="144"/>
      <c r="O780" s="144"/>
      <c r="P780" s="144"/>
      <c r="Q780" s="144"/>
      <c r="R780" s="142"/>
      <c r="S780" s="142"/>
    </row>
    <row r="781" spans="1:19" x14ac:dyDescent="0.25">
      <c r="A781" s="362"/>
      <c r="B781" s="136"/>
      <c r="C781" s="136"/>
      <c r="D781" s="136"/>
      <c r="E781" s="136"/>
      <c r="F781" s="137"/>
      <c r="G781" s="138"/>
      <c r="H781" s="139"/>
      <c r="I781" s="203"/>
      <c r="J781" s="204"/>
      <c r="K781" s="142"/>
      <c r="L781" s="142"/>
      <c r="M781" s="143"/>
      <c r="N781" s="144"/>
      <c r="O781" s="144"/>
      <c r="P781" s="144"/>
      <c r="Q781" s="144"/>
      <c r="R781" s="142"/>
      <c r="S781" s="142"/>
    </row>
    <row r="782" spans="1:19" x14ac:dyDescent="0.25">
      <c r="A782" s="362"/>
      <c r="B782" s="136"/>
      <c r="C782" s="136"/>
      <c r="D782" s="136"/>
      <c r="E782" s="136"/>
      <c r="F782" s="137"/>
      <c r="G782" s="138"/>
      <c r="H782" s="139"/>
      <c r="I782" s="203"/>
      <c r="J782" s="204"/>
      <c r="K782" s="142"/>
      <c r="L782" s="142"/>
      <c r="M782" s="143"/>
      <c r="N782" s="144"/>
      <c r="O782" s="144"/>
      <c r="P782" s="144"/>
      <c r="Q782" s="144"/>
      <c r="R782" s="142"/>
      <c r="S782" s="142"/>
    </row>
    <row r="783" spans="1:19" x14ac:dyDescent="0.25">
      <c r="A783" s="362"/>
      <c r="B783" s="136"/>
      <c r="C783" s="136"/>
      <c r="D783" s="136"/>
      <c r="E783" s="136"/>
      <c r="F783" s="137"/>
      <c r="G783" s="138"/>
      <c r="H783" s="139"/>
      <c r="I783" s="203"/>
      <c r="J783" s="204"/>
      <c r="K783" s="142"/>
      <c r="L783" s="142"/>
      <c r="M783" s="143"/>
      <c r="N783" s="144"/>
      <c r="O783" s="144"/>
      <c r="P783" s="144"/>
      <c r="Q783" s="144"/>
      <c r="R783" s="142"/>
      <c r="S783" s="142"/>
    </row>
    <row r="784" spans="1:19" x14ac:dyDescent="0.25">
      <c r="I784" s="178"/>
    </row>
    <row r="785" spans="1:19" x14ac:dyDescent="0.25">
      <c r="I785" s="178"/>
    </row>
    <row r="786" spans="1:19" x14ac:dyDescent="0.25">
      <c r="A786" s="1"/>
      <c r="B786" s="1"/>
      <c r="C786" s="1" t="s">
        <v>139</v>
      </c>
      <c r="D786" s="2"/>
      <c r="E786" s="1"/>
      <c r="F786" s="2"/>
      <c r="G786" s="1"/>
      <c r="H786" s="80"/>
      <c r="I786" s="80"/>
      <c r="J786" s="1"/>
      <c r="K786" s="6"/>
      <c r="L786" s="1"/>
      <c r="M786" s="1"/>
      <c r="N786" s="226"/>
      <c r="O786" s="227"/>
      <c r="P786" s="6"/>
      <c r="Q786" s="6"/>
      <c r="R786" s="6"/>
      <c r="S786" s="1"/>
    </row>
    <row r="787" spans="1:19" x14ac:dyDescent="0.25">
      <c r="A787" s="1"/>
      <c r="B787" s="1"/>
      <c r="C787" s="1"/>
      <c r="D787" s="2"/>
      <c r="E787" s="1"/>
      <c r="F787" s="2"/>
      <c r="G787" s="1"/>
      <c r="H787" s="80"/>
      <c r="I787" s="80"/>
      <c r="J787" s="1"/>
      <c r="K787" s="6"/>
      <c r="L787" s="1"/>
      <c r="M787" s="1"/>
      <c r="N787" s="226"/>
      <c r="O787" s="227"/>
      <c r="P787" s="6"/>
      <c r="Q787" s="6"/>
      <c r="R787" s="6"/>
      <c r="S787" s="1"/>
    </row>
    <row r="788" spans="1:19" x14ac:dyDescent="0.25">
      <c r="A788" s="1"/>
      <c r="B788" s="1"/>
      <c r="C788" s="1"/>
      <c r="D788" s="2"/>
      <c r="E788" s="1"/>
      <c r="F788" s="2"/>
      <c r="G788" s="1"/>
      <c r="H788" s="80"/>
      <c r="I788" s="80"/>
      <c r="J788" s="1"/>
      <c r="K788" s="6"/>
      <c r="L788" s="1"/>
      <c r="M788" s="1"/>
      <c r="N788" s="226"/>
      <c r="O788" s="227"/>
      <c r="P788" s="6"/>
      <c r="Q788" s="6"/>
      <c r="R788" s="6"/>
      <c r="S788" s="1"/>
    </row>
    <row r="789" spans="1:19" x14ac:dyDescent="0.25">
      <c r="A789" s="1"/>
      <c r="B789" s="81" t="s">
        <v>0</v>
      </c>
      <c r="C789" s="81"/>
      <c r="D789" s="81"/>
      <c r="E789" s="9" t="s">
        <v>215</v>
      </c>
      <c r="F789" s="9"/>
      <c r="G789" s="9"/>
      <c r="H789" s="9"/>
      <c r="I789" s="9"/>
      <c r="J789" s="9"/>
      <c r="K789" s="10"/>
      <c r="L789" s="11"/>
      <c r="M789" s="11"/>
      <c r="N789" s="228"/>
      <c r="O789" s="227"/>
      <c r="P789" s="6"/>
      <c r="Q789" s="6"/>
      <c r="R789" s="6"/>
      <c r="S789" s="1"/>
    </row>
    <row r="790" spans="1:19" x14ac:dyDescent="0.25">
      <c r="A790" s="1"/>
      <c r="C790" s="229"/>
      <c r="D790" s="229" t="s">
        <v>2</v>
      </c>
      <c r="E790" s="230" t="s">
        <v>216</v>
      </c>
      <c r="F790" s="230"/>
      <c r="G790" s="230"/>
      <c r="H790" s="230"/>
      <c r="I790" s="230"/>
      <c r="J790" s="230"/>
      <c r="K790" s="10"/>
      <c r="L790" s="11"/>
      <c r="M790" s="11"/>
      <c r="N790" s="228"/>
      <c r="O790" s="227"/>
      <c r="P790" s="6"/>
      <c r="Q790" s="6"/>
      <c r="R790" s="6"/>
      <c r="S790" s="1"/>
    </row>
    <row r="791" spans="1:19" x14ac:dyDescent="0.25">
      <c r="A791" s="13"/>
      <c r="C791" s="145"/>
      <c r="D791" s="145" t="s">
        <v>4</v>
      </c>
      <c r="E791" s="231" t="s">
        <v>69</v>
      </c>
      <c r="F791" s="231"/>
      <c r="G791" s="16"/>
      <c r="H791" s="87"/>
      <c r="I791" s="88"/>
      <c r="J791" s="89"/>
      <c r="K791" s="6"/>
      <c r="L791" s="11"/>
      <c r="M791" s="11"/>
      <c r="N791" s="228"/>
      <c r="O791" s="227"/>
      <c r="P791" s="6"/>
      <c r="Q791" s="6"/>
      <c r="R791" s="6"/>
      <c r="S791" s="1"/>
    </row>
    <row r="792" spans="1:19" ht="15.75" thickBot="1" x14ac:dyDescent="0.3">
      <c r="A792" s="37"/>
      <c r="B792" s="232"/>
      <c r="C792" s="232"/>
      <c r="D792" s="233"/>
      <c r="E792" s="232"/>
      <c r="F792" s="234"/>
      <c r="G792" s="235"/>
      <c r="H792" s="236"/>
      <c r="I792" s="236"/>
      <c r="J792" s="236"/>
      <c r="K792" s="237"/>
      <c r="L792" s="237"/>
      <c r="M792" s="238"/>
      <c r="N792" s="239"/>
      <c r="O792" s="237"/>
      <c r="P792" s="237"/>
      <c r="Q792" s="237"/>
      <c r="R792" s="237"/>
      <c r="S792" s="237"/>
    </row>
    <row r="793" spans="1:19" x14ac:dyDescent="0.25">
      <c r="A793" s="37"/>
      <c r="B793" s="240" t="s">
        <v>217</v>
      </c>
      <c r="C793" s="241" t="s">
        <v>7</v>
      </c>
      <c r="D793" s="242"/>
      <c r="E793" s="243" t="s">
        <v>218</v>
      </c>
      <c r="F793" s="243" t="s">
        <v>219</v>
      </c>
      <c r="G793" s="243" t="s">
        <v>10</v>
      </c>
      <c r="H793" s="244" t="s">
        <v>73</v>
      </c>
      <c r="I793" s="241" t="s">
        <v>12</v>
      </c>
      <c r="J793" s="245"/>
      <c r="K793" s="245"/>
      <c r="L793" s="245"/>
      <c r="M793" s="242"/>
      <c r="N793" s="246" t="s">
        <v>13</v>
      </c>
      <c r="O793" s="247"/>
      <c r="P793" s="246" t="s">
        <v>14</v>
      </c>
      <c r="Q793" s="247"/>
      <c r="R793" s="246" t="s">
        <v>15</v>
      </c>
      <c r="S793" s="248"/>
    </row>
    <row r="794" spans="1:19" x14ac:dyDescent="0.25">
      <c r="A794" s="37"/>
      <c r="B794" s="249"/>
      <c r="C794" s="39" t="s">
        <v>16</v>
      </c>
      <c r="D794" s="39" t="s">
        <v>17</v>
      </c>
      <c r="E794" s="250"/>
      <c r="F794" s="250"/>
      <c r="G794" s="250"/>
      <c r="H794" s="251"/>
      <c r="I794" s="252" t="s">
        <v>18</v>
      </c>
      <c r="J794" s="253"/>
      <c r="K794" s="252" t="s">
        <v>19</v>
      </c>
      <c r="L794" s="254"/>
      <c r="M794" s="253"/>
      <c r="N794" s="255" t="s">
        <v>20</v>
      </c>
      <c r="O794" s="256"/>
      <c r="P794" s="255" t="s">
        <v>20</v>
      </c>
      <c r="Q794" s="256"/>
      <c r="R794" s="255"/>
      <c r="S794" s="257"/>
    </row>
    <row r="795" spans="1:19" ht="23.25" thickBot="1" x14ac:dyDescent="0.3">
      <c r="A795" s="37"/>
      <c r="B795" s="249"/>
      <c r="C795" s="250"/>
      <c r="D795" s="250"/>
      <c r="E795" s="250"/>
      <c r="F795" s="250"/>
      <c r="G795" s="250"/>
      <c r="H795" s="251"/>
      <c r="I795" s="102" t="s">
        <v>24</v>
      </c>
      <c r="J795" s="43" t="s">
        <v>22</v>
      </c>
      <c r="K795" s="43" t="s">
        <v>220</v>
      </c>
      <c r="L795" s="43" t="s">
        <v>24</v>
      </c>
      <c r="M795" s="258" t="s">
        <v>25</v>
      </c>
      <c r="N795" s="259" t="s">
        <v>26</v>
      </c>
      <c r="O795" s="43" t="s">
        <v>25</v>
      </c>
      <c r="P795" s="43" t="s">
        <v>21</v>
      </c>
      <c r="Q795" s="43" t="s">
        <v>25</v>
      </c>
      <c r="R795" s="260" t="s">
        <v>27</v>
      </c>
      <c r="S795" s="261" t="s">
        <v>28</v>
      </c>
    </row>
    <row r="796" spans="1:19" ht="67.5" x14ac:dyDescent="0.25">
      <c r="A796" s="362"/>
      <c r="B796" s="262">
        <v>159951016</v>
      </c>
      <c r="C796" s="263">
        <v>405001</v>
      </c>
      <c r="D796" s="263" t="s">
        <v>221</v>
      </c>
      <c r="E796" s="263" t="s">
        <v>119</v>
      </c>
      <c r="F796" s="105" t="s">
        <v>222</v>
      </c>
      <c r="G796" s="264" t="s">
        <v>223</v>
      </c>
      <c r="H796" s="265">
        <v>98931.99</v>
      </c>
      <c r="I796" s="198"/>
      <c r="J796" s="266">
        <f>29679.6+69252.39</f>
        <v>98931.989999999991</v>
      </c>
      <c r="K796" s="110">
        <v>0</v>
      </c>
      <c r="L796" s="110">
        <v>0</v>
      </c>
      <c r="M796" s="111" t="s">
        <v>33</v>
      </c>
      <c r="N796" s="112">
        <f>(I796*100)/H796</f>
        <v>0</v>
      </c>
      <c r="O796" s="112">
        <f>(J796*100)/H796</f>
        <v>100</v>
      </c>
      <c r="P796" s="112">
        <v>0</v>
      </c>
      <c r="Q796" s="267">
        <v>100</v>
      </c>
      <c r="R796" s="110"/>
      <c r="S796" s="113" t="s">
        <v>34</v>
      </c>
    </row>
    <row r="797" spans="1:19" ht="67.5" x14ac:dyDescent="0.25">
      <c r="A797" s="362"/>
      <c r="B797" s="268">
        <v>159951035</v>
      </c>
      <c r="C797" s="269">
        <v>405002</v>
      </c>
      <c r="D797" s="269" t="s">
        <v>224</v>
      </c>
      <c r="E797" s="269" t="s">
        <v>225</v>
      </c>
      <c r="F797" s="116" t="s">
        <v>226</v>
      </c>
      <c r="G797" s="270" t="s">
        <v>227</v>
      </c>
      <c r="H797" s="271">
        <v>489571.31</v>
      </c>
      <c r="I797" s="200">
        <v>104622.79</v>
      </c>
      <c r="J797" s="272">
        <f>146871.39+133337.29+104622.79</f>
        <v>384831.47000000003</v>
      </c>
      <c r="K797" s="121">
        <v>0</v>
      </c>
      <c r="L797" s="121">
        <v>0</v>
      </c>
      <c r="M797" s="122" t="s">
        <v>33</v>
      </c>
      <c r="N797" s="157">
        <f>(I797*100)/H797</f>
        <v>21.370286179555741</v>
      </c>
      <c r="O797" s="157">
        <f>(J797*100)/H797</f>
        <v>78.605805148181574</v>
      </c>
      <c r="P797" s="157">
        <f>I797*100/H797</f>
        <v>21.370286179555741</v>
      </c>
      <c r="Q797" s="157">
        <f>J797*100/H797</f>
        <v>78.605805148181574</v>
      </c>
      <c r="R797" s="121"/>
      <c r="S797" s="123" t="s">
        <v>34</v>
      </c>
    </row>
    <row r="798" spans="1:19" ht="90" x14ac:dyDescent="0.25">
      <c r="A798" s="362"/>
      <c r="B798" s="114">
        <v>159951051</v>
      </c>
      <c r="C798" s="115">
        <v>405003</v>
      </c>
      <c r="D798" s="115" t="s">
        <v>228</v>
      </c>
      <c r="E798" s="115" t="s">
        <v>229</v>
      </c>
      <c r="F798" s="116" t="s">
        <v>230</v>
      </c>
      <c r="G798" s="270" t="s">
        <v>231</v>
      </c>
      <c r="H798" s="118">
        <v>401494.97</v>
      </c>
      <c r="I798" s="188"/>
      <c r="J798" s="200">
        <f>120448.49+281046.48</f>
        <v>401494.97</v>
      </c>
      <c r="K798" s="121">
        <v>0</v>
      </c>
      <c r="L798" s="121">
        <v>0</v>
      </c>
      <c r="M798" s="122" t="s">
        <v>33</v>
      </c>
      <c r="N798" s="157">
        <f>I798*100/H798</f>
        <v>0</v>
      </c>
      <c r="O798" s="157">
        <f>J798*100/H798</f>
        <v>100</v>
      </c>
      <c r="P798" s="157">
        <f>I798*100/H798</f>
        <v>0</v>
      </c>
      <c r="Q798" s="157">
        <v>100</v>
      </c>
      <c r="R798" s="121"/>
      <c r="S798" s="123" t="s">
        <v>34</v>
      </c>
    </row>
    <row r="799" spans="1:19" ht="90" x14ac:dyDescent="0.25">
      <c r="A799" s="362"/>
      <c r="B799" s="268">
        <v>159951043</v>
      </c>
      <c r="C799" s="269">
        <v>405004</v>
      </c>
      <c r="D799" s="269" t="s">
        <v>232</v>
      </c>
      <c r="E799" s="269" t="s">
        <v>148</v>
      </c>
      <c r="F799" s="116" t="s">
        <v>233</v>
      </c>
      <c r="G799" s="270" t="s">
        <v>234</v>
      </c>
      <c r="H799" s="271">
        <v>531596.93000000005</v>
      </c>
      <c r="I799" s="200"/>
      <c r="J799" s="272">
        <f>159596.93+372000</f>
        <v>531596.92999999993</v>
      </c>
      <c r="K799" s="121">
        <v>0</v>
      </c>
      <c r="L799" s="121">
        <v>0</v>
      </c>
      <c r="M799" s="122" t="s">
        <v>33</v>
      </c>
      <c r="N799" s="157">
        <f>(I799*100)/H799</f>
        <v>0</v>
      </c>
      <c r="O799" s="157">
        <f>(J799*100)/H799</f>
        <v>99.999999999999972</v>
      </c>
      <c r="P799" s="157">
        <f>I799*100/H799</f>
        <v>0</v>
      </c>
      <c r="Q799" s="157">
        <f>J799*100/H799</f>
        <v>99.999999999999972</v>
      </c>
      <c r="R799" s="121"/>
      <c r="S799" s="123" t="s">
        <v>34</v>
      </c>
    </row>
    <row r="800" spans="1:19" ht="68.25" thickBot="1" x14ac:dyDescent="0.3">
      <c r="A800" s="362"/>
      <c r="B800" s="273">
        <v>159951074</v>
      </c>
      <c r="C800" s="274">
        <v>405005</v>
      </c>
      <c r="D800" s="274" t="s">
        <v>235</v>
      </c>
      <c r="E800" s="274" t="s">
        <v>236</v>
      </c>
      <c r="F800" s="127" t="s">
        <v>199</v>
      </c>
      <c r="G800" s="275" t="s">
        <v>237</v>
      </c>
      <c r="H800" s="276">
        <v>541339.62</v>
      </c>
      <c r="I800" s="202">
        <v>75847.69</v>
      </c>
      <c r="J800" s="277">
        <f>162401.89+303090.04+75847.69</f>
        <v>541339.62</v>
      </c>
      <c r="K800" s="132">
        <v>0</v>
      </c>
      <c r="L800" s="132">
        <v>0</v>
      </c>
      <c r="M800" s="133" t="s">
        <v>33</v>
      </c>
      <c r="N800" s="134">
        <f>I800*100/H800</f>
        <v>14.011110068019777</v>
      </c>
      <c r="O800" s="134">
        <f>J800*100/H800</f>
        <v>100</v>
      </c>
      <c r="P800" s="134">
        <f>I800*100/H800</f>
        <v>14.011110068019777</v>
      </c>
      <c r="Q800" s="134">
        <f>J800*100/H800</f>
        <v>100</v>
      </c>
      <c r="R800" s="132"/>
      <c r="S800" s="135" t="s">
        <v>34</v>
      </c>
    </row>
    <row r="801" spans="1:19" ht="15.75" thickBot="1" x14ac:dyDescent="0.3">
      <c r="A801" s="282"/>
      <c r="B801" s="59"/>
      <c r="C801" s="59"/>
      <c r="D801" s="59"/>
      <c r="E801" s="60"/>
      <c r="F801" s="60"/>
      <c r="G801" s="205" t="s">
        <v>138</v>
      </c>
      <c r="H801" s="61">
        <f>SUM(H796:H800)</f>
        <v>2062934.8200000003</v>
      </c>
      <c r="I801" s="192">
        <f>SUM(I796:I800)</f>
        <v>180470.47999999998</v>
      </c>
      <c r="J801" s="192">
        <f>SUM(J796:J800)</f>
        <v>1958194.98</v>
      </c>
      <c r="K801" s="221">
        <f>SUM(K796:K797)</f>
        <v>0</v>
      </c>
      <c r="L801" s="222">
        <f>SUM(L796:L797)</f>
        <v>0</v>
      </c>
      <c r="M801" s="223">
        <f>SUM(M796:M796)</f>
        <v>0</v>
      </c>
      <c r="N801" s="278"/>
      <c r="O801" s="60"/>
      <c r="P801" s="60"/>
      <c r="Q801" s="60"/>
      <c r="R801" s="60"/>
      <c r="S801" s="60"/>
    </row>
    <row r="802" spans="1:19" x14ac:dyDescent="0.25">
      <c r="A802" s="282"/>
      <c r="B802" s="59"/>
      <c r="C802" s="59"/>
      <c r="D802" s="59"/>
      <c r="E802" s="60"/>
      <c r="F802" s="60"/>
      <c r="G802" s="205"/>
      <c r="H802" s="70"/>
      <c r="I802" s="70"/>
      <c r="J802" s="70"/>
      <c r="K802" s="224"/>
      <c r="L802" s="225"/>
      <c r="M802" s="225"/>
      <c r="N802" s="278"/>
      <c r="O802" s="60"/>
      <c r="P802" s="60"/>
      <c r="Q802" s="60"/>
      <c r="R802" s="60"/>
      <c r="S802" s="60"/>
    </row>
    <row r="803" spans="1:19" x14ac:dyDescent="0.25">
      <c r="A803" s="282"/>
      <c r="B803" s="68"/>
      <c r="C803" s="68"/>
      <c r="D803" s="68"/>
      <c r="E803" s="69"/>
      <c r="F803" s="279"/>
      <c r="G803" s="205"/>
      <c r="H803" s="70"/>
      <c r="I803" s="70"/>
      <c r="J803" s="70"/>
      <c r="K803" s="224"/>
      <c r="L803" s="225"/>
      <c r="M803" s="225"/>
      <c r="N803" s="278"/>
      <c r="O803" s="60"/>
      <c r="P803" s="60"/>
      <c r="Q803" s="60"/>
      <c r="R803" s="60"/>
      <c r="S803" s="60"/>
    </row>
    <row r="804" spans="1:19" x14ac:dyDescent="0.25">
      <c r="A804" s="13"/>
      <c r="B804" s="1"/>
      <c r="C804" s="1"/>
      <c r="D804" s="1"/>
      <c r="E804" s="1"/>
      <c r="F804" s="2"/>
      <c r="G804" s="1"/>
      <c r="H804" s="80"/>
      <c r="I804" s="80"/>
      <c r="J804" s="1"/>
      <c r="K804" s="6"/>
      <c r="L804" s="1"/>
      <c r="M804" s="1"/>
      <c r="N804" s="226"/>
      <c r="O804" s="227"/>
      <c r="P804" s="6"/>
      <c r="Q804" s="6"/>
      <c r="R804" s="6"/>
      <c r="S804" s="280"/>
    </row>
    <row r="805" spans="1:19" x14ac:dyDescent="0.25">
      <c r="A805" s="13"/>
      <c r="B805" s="1"/>
      <c r="C805" s="1"/>
      <c r="D805" s="1"/>
      <c r="E805" s="1"/>
      <c r="F805" s="2"/>
      <c r="G805" s="1"/>
      <c r="H805" s="80"/>
      <c r="I805" s="80"/>
      <c r="J805" s="1"/>
      <c r="K805" s="6"/>
      <c r="L805" s="1"/>
      <c r="M805" s="1"/>
      <c r="N805" s="226"/>
      <c r="O805" s="227"/>
      <c r="P805" s="6"/>
      <c r="Q805" s="6"/>
      <c r="R805" s="6"/>
      <c r="S805" s="1"/>
    </row>
    <row r="806" spans="1:19" x14ac:dyDescent="0.25">
      <c r="A806" s="13"/>
      <c r="B806" s="1"/>
      <c r="C806" s="1"/>
      <c r="D806" s="1"/>
      <c r="E806" s="1"/>
      <c r="F806" s="2"/>
      <c r="G806" s="1"/>
      <c r="H806" s="80"/>
      <c r="I806" s="80"/>
      <c r="J806" s="1"/>
      <c r="K806" s="6"/>
      <c r="L806" s="1"/>
      <c r="M806" s="1"/>
      <c r="N806" s="226"/>
      <c r="O806" s="227"/>
      <c r="P806" s="6"/>
      <c r="Q806" s="6"/>
      <c r="R806" s="6"/>
      <c r="S806" s="1"/>
    </row>
    <row r="807" spans="1:19" x14ac:dyDescent="0.25">
      <c r="A807" s="13"/>
      <c r="B807" s="1"/>
      <c r="C807" s="1"/>
      <c r="D807" s="1"/>
      <c r="E807" s="1"/>
      <c r="F807" s="2"/>
      <c r="G807" s="1"/>
      <c r="H807" s="80"/>
      <c r="I807" s="80"/>
      <c r="J807" s="1"/>
      <c r="K807" s="6"/>
      <c r="L807" s="1"/>
      <c r="M807" s="1"/>
      <c r="N807" s="226"/>
      <c r="O807" s="227"/>
      <c r="P807" s="6"/>
      <c r="Q807" s="6"/>
      <c r="R807" s="6"/>
      <c r="S807" s="1"/>
    </row>
    <row r="808" spans="1:19" x14ac:dyDescent="0.25">
      <c r="A808" s="13"/>
      <c r="B808" s="1"/>
      <c r="C808" s="1"/>
      <c r="D808" s="1"/>
      <c r="E808" s="1"/>
      <c r="F808" s="2"/>
      <c r="G808" s="1"/>
      <c r="H808" s="80"/>
      <c r="I808" s="80"/>
      <c r="J808" s="1"/>
      <c r="K808" s="6"/>
      <c r="L808" s="1"/>
      <c r="M808" s="1"/>
      <c r="N808" s="226"/>
      <c r="O808" s="227"/>
      <c r="P808" s="6"/>
      <c r="Q808" s="6"/>
      <c r="R808" s="6"/>
      <c r="S808" s="1"/>
    </row>
    <row r="809" spans="1:19" x14ac:dyDescent="0.25">
      <c r="A809" s="13"/>
      <c r="B809" s="1"/>
      <c r="C809" s="1"/>
      <c r="D809" s="1"/>
      <c r="E809" s="1"/>
      <c r="F809" s="2"/>
      <c r="G809" s="1"/>
      <c r="H809" s="80"/>
      <c r="I809" s="80"/>
      <c r="J809" s="1"/>
      <c r="K809" s="6"/>
      <c r="L809" s="1"/>
      <c r="M809" s="1"/>
      <c r="N809" s="226"/>
      <c r="O809" s="227"/>
      <c r="P809" s="6"/>
      <c r="Q809" s="6"/>
      <c r="R809" s="6"/>
      <c r="S809" s="1"/>
    </row>
    <row r="810" spans="1:19" x14ac:dyDescent="0.25">
      <c r="A810" s="13"/>
      <c r="B810" s="1"/>
      <c r="C810" s="1"/>
      <c r="D810" s="1"/>
      <c r="E810" s="1"/>
      <c r="F810" s="2"/>
      <c r="G810" s="1"/>
      <c r="H810" s="80"/>
      <c r="I810" s="80"/>
      <c r="J810" s="1"/>
      <c r="K810" s="6"/>
      <c r="L810" s="1"/>
      <c r="M810" s="1"/>
      <c r="N810" s="226"/>
      <c r="O810" s="227"/>
      <c r="P810" s="6"/>
      <c r="Q810" s="6"/>
      <c r="R810" s="6"/>
      <c r="S810" s="1"/>
    </row>
    <row r="811" spans="1:19" x14ac:dyDescent="0.25">
      <c r="A811" s="13"/>
      <c r="B811" s="1"/>
      <c r="C811" s="1"/>
      <c r="D811" s="1"/>
      <c r="E811" s="1"/>
      <c r="F811" s="2"/>
      <c r="G811" s="1"/>
      <c r="H811" s="80"/>
      <c r="I811" s="80"/>
      <c r="J811" s="1"/>
      <c r="K811" s="6"/>
      <c r="L811" s="1"/>
      <c r="M811" s="1"/>
      <c r="N811" s="226"/>
      <c r="O811" s="227"/>
      <c r="P811" s="6"/>
      <c r="Q811" s="6"/>
      <c r="R811" s="6"/>
      <c r="S811" s="1"/>
    </row>
    <row r="812" spans="1:19" x14ac:dyDescent="0.25">
      <c r="I812" s="178"/>
    </row>
    <row r="813" spans="1:19" x14ac:dyDescent="0.25">
      <c r="I813" s="178"/>
    </row>
    <row r="814" spans="1:19" x14ac:dyDescent="0.25">
      <c r="A814" s="1"/>
      <c r="B814" s="1"/>
      <c r="C814" s="1" t="s">
        <v>139</v>
      </c>
      <c r="D814" s="2"/>
      <c r="E814" s="1"/>
      <c r="F814" s="2"/>
      <c r="G814" s="1"/>
      <c r="H814" s="80"/>
      <c r="I814" s="80"/>
      <c r="J814" s="1"/>
      <c r="K814" s="6"/>
      <c r="L814" s="1"/>
      <c r="M814" s="1"/>
      <c r="N814" s="226"/>
      <c r="O814" s="227"/>
      <c r="P814" s="6"/>
      <c r="Q814" s="6"/>
      <c r="R814" s="6"/>
      <c r="S814" s="1"/>
    </row>
    <row r="815" spans="1:19" x14ac:dyDescent="0.25">
      <c r="A815" s="1"/>
      <c r="B815" s="1"/>
      <c r="C815" s="1"/>
      <c r="D815" s="2"/>
      <c r="E815" s="1"/>
      <c r="F815" s="2"/>
      <c r="G815" s="1"/>
      <c r="H815" s="80"/>
      <c r="I815" s="80"/>
      <c r="J815" s="1"/>
      <c r="K815" s="6"/>
      <c r="L815" s="1"/>
      <c r="M815" s="1"/>
      <c r="N815" s="226"/>
      <c r="O815" s="227"/>
      <c r="P815" s="6"/>
      <c r="Q815" s="6"/>
      <c r="R815" s="6"/>
      <c r="S815" s="1"/>
    </row>
    <row r="816" spans="1:19" x14ac:dyDescent="0.25">
      <c r="A816" s="1"/>
      <c r="B816" s="1"/>
      <c r="C816" s="1"/>
      <c r="D816" s="2"/>
      <c r="E816" s="1"/>
      <c r="F816" s="2"/>
      <c r="G816" s="1"/>
      <c r="H816" s="80"/>
      <c r="I816" s="80"/>
      <c r="J816" s="1"/>
      <c r="K816" s="6"/>
      <c r="L816" s="1"/>
      <c r="M816" s="1"/>
      <c r="N816" s="226"/>
      <c r="O816" s="227"/>
      <c r="P816" s="6"/>
      <c r="Q816" s="6"/>
      <c r="R816" s="6"/>
      <c r="S816" s="1"/>
    </row>
    <row r="817" spans="1:19" x14ac:dyDescent="0.25">
      <c r="A817" s="1"/>
      <c r="B817" s="81" t="s">
        <v>0</v>
      </c>
      <c r="C817" s="81"/>
      <c r="D817" s="81"/>
      <c r="E817" s="9" t="s">
        <v>215</v>
      </c>
      <c r="F817" s="9"/>
      <c r="G817" s="9"/>
      <c r="H817" s="9"/>
      <c r="I817" s="9"/>
      <c r="J817" s="9"/>
      <c r="K817" s="10"/>
      <c r="L817" s="11"/>
      <c r="M817" s="11"/>
      <c r="N817" s="228"/>
      <c r="O817" s="227"/>
      <c r="P817" s="6"/>
      <c r="Q817" s="6"/>
      <c r="R817" s="6"/>
      <c r="S817" s="1"/>
    </row>
    <row r="818" spans="1:19" x14ac:dyDescent="0.25">
      <c r="A818" s="1"/>
      <c r="C818" s="229"/>
      <c r="D818" s="229" t="s">
        <v>2</v>
      </c>
      <c r="E818" s="230" t="s">
        <v>238</v>
      </c>
      <c r="F818" s="230"/>
      <c r="G818" s="230"/>
      <c r="H818" s="230"/>
      <c r="I818" s="230"/>
      <c r="J818" s="230"/>
      <c r="K818" s="10"/>
      <c r="L818" s="11"/>
      <c r="M818" s="11"/>
      <c r="N818" s="228"/>
      <c r="O818" s="227"/>
      <c r="P818" s="6"/>
      <c r="Q818" s="6"/>
      <c r="R818" s="6"/>
      <c r="S818" s="1"/>
    </row>
    <row r="819" spans="1:19" x14ac:dyDescent="0.25">
      <c r="A819" s="13"/>
      <c r="C819" s="145"/>
      <c r="D819" s="145" t="s">
        <v>4</v>
      </c>
      <c r="E819" s="231" t="s">
        <v>69</v>
      </c>
      <c r="F819" s="231"/>
      <c r="G819" s="16"/>
      <c r="H819" s="87"/>
      <c r="I819" s="88"/>
      <c r="J819" s="89"/>
      <c r="K819" s="6"/>
      <c r="L819" s="11"/>
      <c r="M819" s="11"/>
      <c r="N819" s="228"/>
      <c r="O819" s="227"/>
      <c r="P819" s="6"/>
      <c r="Q819" s="6"/>
      <c r="R819" s="6"/>
      <c r="S819" s="1"/>
    </row>
    <row r="820" spans="1:19" x14ac:dyDescent="0.25">
      <c r="A820" s="37"/>
      <c r="B820" s="232"/>
      <c r="C820" s="232"/>
      <c r="D820" s="233"/>
      <c r="E820" s="232"/>
      <c r="F820" s="234"/>
      <c r="G820" s="235"/>
      <c r="H820" s="236"/>
      <c r="I820" s="236"/>
      <c r="J820" s="236"/>
      <c r="K820" s="237"/>
      <c r="L820" s="237"/>
      <c r="M820" s="238"/>
      <c r="N820" s="239"/>
      <c r="O820" s="237"/>
      <c r="P820" s="237"/>
      <c r="Q820" s="237"/>
      <c r="R820" s="237"/>
      <c r="S820" s="237"/>
    </row>
    <row r="821" spans="1:19" ht="15.75" thickBot="1" x14ac:dyDescent="0.3">
      <c r="A821" s="37"/>
      <c r="B821" s="232"/>
      <c r="C821" s="232"/>
      <c r="D821" s="233"/>
      <c r="E821" s="232"/>
      <c r="F821" s="234"/>
      <c r="G821" s="235"/>
      <c r="H821" s="236"/>
      <c r="I821" s="236"/>
      <c r="J821" s="236"/>
      <c r="K821" s="237"/>
      <c r="L821" s="237"/>
      <c r="M821" s="238"/>
      <c r="N821" s="239"/>
      <c r="O821" s="237"/>
      <c r="P821" s="237"/>
      <c r="Q821" s="237"/>
      <c r="R821" s="237"/>
      <c r="S821" s="237"/>
    </row>
    <row r="822" spans="1:19" x14ac:dyDescent="0.25">
      <c r="A822" s="37"/>
      <c r="B822" s="240" t="s">
        <v>217</v>
      </c>
      <c r="C822" s="241" t="s">
        <v>7</v>
      </c>
      <c r="D822" s="242"/>
      <c r="E822" s="243" t="s">
        <v>218</v>
      </c>
      <c r="F822" s="243" t="s">
        <v>219</v>
      </c>
      <c r="G822" s="243" t="s">
        <v>10</v>
      </c>
      <c r="H822" s="244" t="s">
        <v>73</v>
      </c>
      <c r="I822" s="241" t="s">
        <v>12</v>
      </c>
      <c r="J822" s="245"/>
      <c r="K822" s="245"/>
      <c r="L822" s="245"/>
      <c r="M822" s="242"/>
      <c r="N822" s="246" t="s">
        <v>13</v>
      </c>
      <c r="O822" s="247"/>
      <c r="P822" s="246" t="s">
        <v>14</v>
      </c>
      <c r="Q822" s="247"/>
      <c r="R822" s="246" t="s">
        <v>15</v>
      </c>
      <c r="S822" s="248"/>
    </row>
    <row r="823" spans="1:19" x14ac:dyDescent="0.25">
      <c r="A823" s="37"/>
      <c r="B823" s="249"/>
      <c r="C823" s="39" t="s">
        <v>16</v>
      </c>
      <c r="D823" s="39" t="s">
        <v>17</v>
      </c>
      <c r="E823" s="250"/>
      <c r="F823" s="250"/>
      <c r="G823" s="250"/>
      <c r="H823" s="251"/>
      <c r="I823" s="252" t="s">
        <v>18</v>
      </c>
      <c r="J823" s="253"/>
      <c r="K823" s="252" t="s">
        <v>19</v>
      </c>
      <c r="L823" s="254"/>
      <c r="M823" s="253"/>
      <c r="N823" s="255" t="s">
        <v>20</v>
      </c>
      <c r="O823" s="256"/>
      <c r="P823" s="255" t="s">
        <v>20</v>
      </c>
      <c r="Q823" s="256"/>
      <c r="R823" s="255"/>
      <c r="S823" s="257"/>
    </row>
    <row r="824" spans="1:19" ht="23.25" thickBot="1" x14ac:dyDescent="0.3">
      <c r="A824" s="37"/>
      <c r="B824" s="249"/>
      <c r="C824" s="250"/>
      <c r="D824" s="250"/>
      <c r="E824" s="250"/>
      <c r="F824" s="250"/>
      <c r="G824" s="250"/>
      <c r="H824" s="251"/>
      <c r="I824" s="102" t="s">
        <v>24</v>
      </c>
      <c r="J824" s="43" t="s">
        <v>22</v>
      </c>
      <c r="K824" s="43" t="s">
        <v>220</v>
      </c>
      <c r="L824" s="43" t="s">
        <v>24</v>
      </c>
      <c r="M824" s="258" t="s">
        <v>25</v>
      </c>
      <c r="N824" s="259" t="s">
        <v>26</v>
      </c>
      <c r="O824" s="43" t="s">
        <v>25</v>
      </c>
      <c r="P824" s="43" t="s">
        <v>21</v>
      </c>
      <c r="Q824" s="43" t="s">
        <v>25</v>
      </c>
      <c r="R824" s="260" t="s">
        <v>27</v>
      </c>
      <c r="S824" s="261" t="s">
        <v>28</v>
      </c>
    </row>
    <row r="825" spans="1:19" ht="56.25" x14ac:dyDescent="0.25">
      <c r="A825" s="362"/>
      <c r="B825" s="262">
        <v>159951032</v>
      </c>
      <c r="C825" s="263">
        <v>406001</v>
      </c>
      <c r="D825" s="263" t="s">
        <v>239</v>
      </c>
      <c r="E825" s="263" t="s">
        <v>240</v>
      </c>
      <c r="F825" s="105" t="s">
        <v>241</v>
      </c>
      <c r="G825" s="105" t="s">
        <v>242</v>
      </c>
      <c r="H825" s="265">
        <v>420000</v>
      </c>
      <c r="I825" s="198"/>
      <c r="J825" s="266">
        <f>126000+121116.46+103837.38</f>
        <v>350953.84</v>
      </c>
      <c r="K825" s="110">
        <v>0</v>
      </c>
      <c r="L825" s="110">
        <v>0</v>
      </c>
      <c r="M825" s="111" t="s">
        <v>33</v>
      </c>
      <c r="N825" s="112">
        <f>(I825*100)/H825</f>
        <v>0</v>
      </c>
      <c r="O825" s="112">
        <f>(J825*100)/H825</f>
        <v>83.560438095238098</v>
      </c>
      <c r="P825" s="112">
        <f>I825*100/H825</f>
        <v>0</v>
      </c>
      <c r="Q825" s="112">
        <f>J825*100/H825</f>
        <v>83.560438095238098</v>
      </c>
      <c r="R825" s="110"/>
      <c r="S825" s="113" t="s">
        <v>34</v>
      </c>
    </row>
    <row r="826" spans="1:19" ht="67.5" x14ac:dyDescent="0.25">
      <c r="A826" s="362"/>
      <c r="B826" s="268">
        <v>159951053</v>
      </c>
      <c r="C826" s="269">
        <v>406002</v>
      </c>
      <c r="D826" s="269" t="s">
        <v>243</v>
      </c>
      <c r="E826" s="269" t="s">
        <v>244</v>
      </c>
      <c r="F826" s="116" t="s">
        <v>245</v>
      </c>
      <c r="G826" s="116" t="s">
        <v>246</v>
      </c>
      <c r="H826" s="271">
        <v>56842.31</v>
      </c>
      <c r="I826" s="200"/>
      <c r="J826" s="272">
        <v>56842.31</v>
      </c>
      <c r="K826" s="121">
        <v>0</v>
      </c>
      <c r="L826" s="121">
        <v>0</v>
      </c>
      <c r="M826" s="122" t="s">
        <v>33</v>
      </c>
      <c r="N826" s="157">
        <f>(I826*100)/H826</f>
        <v>0</v>
      </c>
      <c r="O826" s="157">
        <f>(J826*100)/H826</f>
        <v>100</v>
      </c>
      <c r="P826" s="156">
        <v>0</v>
      </c>
      <c r="Q826" s="156">
        <v>100</v>
      </c>
      <c r="R826" s="121"/>
      <c r="S826" s="123" t="s">
        <v>34</v>
      </c>
    </row>
    <row r="827" spans="1:19" ht="45.75" thickBot="1" x14ac:dyDescent="0.3">
      <c r="A827" s="362"/>
      <c r="B827" s="273">
        <v>159951065</v>
      </c>
      <c r="C827" s="274">
        <v>406003</v>
      </c>
      <c r="D827" s="274" t="s">
        <v>247</v>
      </c>
      <c r="E827" s="274" t="s">
        <v>248</v>
      </c>
      <c r="F827" s="127" t="s">
        <v>249</v>
      </c>
      <c r="G827" s="127" t="s">
        <v>250</v>
      </c>
      <c r="H827" s="276">
        <v>264234.38</v>
      </c>
      <c r="I827" s="202">
        <f>59374.16+59374.16</f>
        <v>118748.32</v>
      </c>
      <c r="J827" s="277">
        <f>79270.31+66215.75+59374.16+59374.16</f>
        <v>264234.38</v>
      </c>
      <c r="K827" s="132">
        <v>0</v>
      </c>
      <c r="L827" s="132">
        <v>0</v>
      </c>
      <c r="M827" s="133" t="s">
        <v>33</v>
      </c>
      <c r="N827" s="134">
        <f>(I827*100)/H827</f>
        <v>44.940525907340295</v>
      </c>
      <c r="O827" s="134">
        <f>(J827*100)/H827</f>
        <v>100</v>
      </c>
      <c r="P827" s="134">
        <f>I827*100/H827</f>
        <v>44.940525907340295</v>
      </c>
      <c r="Q827" s="134">
        <f>J827*100/H827</f>
        <v>100</v>
      </c>
      <c r="R827" s="132"/>
      <c r="S827" s="135" t="s">
        <v>34</v>
      </c>
    </row>
    <row r="828" spans="1:19" ht="15.75" thickBot="1" x14ac:dyDescent="0.3">
      <c r="A828" s="282"/>
      <c r="B828" s="59"/>
      <c r="C828" s="59"/>
      <c r="D828" s="59"/>
      <c r="E828" s="60"/>
      <c r="F828" s="60"/>
      <c r="G828" s="205" t="s">
        <v>138</v>
      </c>
      <c r="H828" s="61">
        <f>SUM(H825:H827)</f>
        <v>741076.69</v>
      </c>
      <c r="I828" s="192">
        <f>SUM(I825:I827)</f>
        <v>118748.32</v>
      </c>
      <c r="J828" s="192">
        <f>SUM(J825:J827)</f>
        <v>672030.53</v>
      </c>
      <c r="K828" s="221">
        <f>SUM(K825:K825)</f>
        <v>0</v>
      </c>
      <c r="L828" s="222">
        <f>SUM(L825:L825)</f>
        <v>0</v>
      </c>
      <c r="M828" s="223">
        <f>SUM(M825:M825)</f>
        <v>0</v>
      </c>
      <c r="N828" s="278"/>
      <c r="O828" s="60"/>
      <c r="P828" s="60"/>
      <c r="Q828" s="60"/>
      <c r="R828" s="60"/>
      <c r="S828" s="60"/>
    </row>
    <row r="829" spans="1:19" x14ac:dyDescent="0.25">
      <c r="A829" s="282"/>
      <c r="B829" s="281"/>
      <c r="C829" s="281"/>
      <c r="D829" s="281"/>
      <c r="E829" s="282"/>
      <c r="F829" s="283"/>
      <c r="G829" s="284"/>
      <c r="H829" s="285"/>
      <c r="I829" s="285"/>
      <c r="J829" s="286"/>
      <c r="K829" s="287"/>
      <c r="L829" s="288"/>
      <c r="M829" s="289"/>
      <c r="N829" s="290"/>
      <c r="O829" s="291"/>
      <c r="P829" s="291"/>
      <c r="Q829" s="291"/>
      <c r="R829" s="291"/>
      <c r="S829" s="291"/>
    </row>
    <row r="830" spans="1:19" x14ac:dyDescent="0.25">
      <c r="A830" s="282"/>
      <c r="B830" s="281"/>
      <c r="C830" s="281"/>
      <c r="D830" s="281"/>
      <c r="E830" s="282"/>
      <c r="F830" s="283"/>
      <c r="G830" s="284"/>
      <c r="H830" s="286"/>
      <c r="I830" s="285"/>
      <c r="J830" s="286"/>
      <c r="K830" s="287"/>
      <c r="L830" s="288"/>
      <c r="M830" s="289"/>
      <c r="N830" s="290"/>
      <c r="O830" s="291"/>
      <c r="P830" s="291"/>
      <c r="Q830" s="291"/>
      <c r="R830" s="291"/>
      <c r="S830" s="291"/>
    </row>
    <row r="831" spans="1:19" x14ac:dyDescent="0.25">
      <c r="A831" s="69"/>
      <c r="B831" s="68"/>
      <c r="C831" s="68"/>
      <c r="D831" s="68"/>
      <c r="E831" s="69"/>
      <c r="F831" s="279"/>
      <c r="G831" s="69"/>
      <c r="H831" s="292"/>
      <c r="I831" s="293"/>
      <c r="J831" s="294"/>
      <c r="K831" s="205"/>
      <c r="L831" s="295"/>
      <c r="M831" s="296"/>
      <c r="N831" s="278"/>
      <c r="O831" s="291"/>
      <c r="P831" s="60"/>
      <c r="Q831" s="60"/>
      <c r="R831" s="60"/>
      <c r="S831" s="60"/>
    </row>
    <row r="832" spans="1:19" x14ac:dyDescent="0.25">
      <c r="A832" s="13"/>
      <c r="B832" s="1"/>
      <c r="C832" s="1"/>
      <c r="D832" s="1"/>
      <c r="E832" s="1"/>
      <c r="F832" s="2"/>
      <c r="G832" s="1"/>
      <c r="H832" s="80"/>
      <c r="I832" s="80"/>
      <c r="J832" s="1"/>
      <c r="K832" s="6"/>
      <c r="L832" s="1"/>
      <c r="M832" s="1"/>
      <c r="N832" s="226"/>
      <c r="O832" s="227"/>
      <c r="P832" s="6"/>
      <c r="Q832" s="6"/>
      <c r="R832" s="6"/>
      <c r="S832" s="280"/>
    </row>
    <row r="833" spans="1:19" x14ac:dyDescent="0.25">
      <c r="A833" s="13"/>
      <c r="B833" s="1"/>
      <c r="C833" s="1"/>
      <c r="D833" s="1"/>
      <c r="E833" s="1"/>
      <c r="F833" s="2"/>
      <c r="G833" s="1"/>
      <c r="H833" s="80"/>
      <c r="I833" s="80"/>
      <c r="J833" s="1"/>
      <c r="K833" s="6"/>
      <c r="L833" s="1"/>
      <c r="M833" s="1"/>
      <c r="N833" s="226"/>
      <c r="O833" s="227"/>
      <c r="P833" s="6"/>
      <c r="Q833" s="6"/>
      <c r="R833" s="6"/>
      <c r="S833" s="1"/>
    </row>
    <row r="834" spans="1:19" x14ac:dyDescent="0.25">
      <c r="A834" s="13"/>
      <c r="B834" s="1"/>
      <c r="C834" s="1"/>
      <c r="D834" s="1"/>
      <c r="E834" s="1"/>
      <c r="F834" s="2"/>
      <c r="G834" s="1"/>
      <c r="H834" s="80"/>
      <c r="I834" s="80"/>
      <c r="J834" s="1"/>
      <c r="K834" s="6"/>
      <c r="L834" s="1"/>
      <c r="M834" s="1"/>
      <c r="N834" s="226"/>
      <c r="O834" s="227"/>
      <c r="P834" s="6"/>
      <c r="Q834" s="6"/>
      <c r="R834" s="6"/>
      <c r="S834" s="1"/>
    </row>
    <row r="835" spans="1:19" x14ac:dyDescent="0.25">
      <c r="A835" s="13"/>
      <c r="B835" s="1"/>
      <c r="C835" s="1"/>
      <c r="D835" s="1"/>
      <c r="E835" s="1"/>
      <c r="F835" s="2"/>
      <c r="G835" s="1"/>
      <c r="H835" s="80"/>
      <c r="I835" s="80"/>
      <c r="J835" s="1"/>
      <c r="K835" s="6"/>
      <c r="L835" s="1"/>
      <c r="M835" s="1"/>
      <c r="N835" s="226"/>
      <c r="O835" s="227"/>
      <c r="P835" s="6"/>
      <c r="Q835" s="6"/>
      <c r="R835" s="6"/>
      <c r="S835" s="1"/>
    </row>
    <row r="836" spans="1:19" x14ac:dyDescent="0.25">
      <c r="A836" s="13"/>
      <c r="B836" s="1"/>
      <c r="C836" s="1"/>
      <c r="D836" s="1"/>
      <c r="E836" s="1"/>
      <c r="F836" s="2"/>
      <c r="G836" s="1"/>
      <c r="H836" s="80"/>
      <c r="I836" s="80"/>
      <c r="J836" s="1"/>
      <c r="K836" s="6"/>
      <c r="L836" s="1"/>
      <c r="M836" s="1"/>
      <c r="N836" s="226"/>
      <c r="O836" s="227"/>
      <c r="P836" s="6"/>
      <c r="Q836" s="6"/>
      <c r="R836" s="6"/>
      <c r="S836" s="1"/>
    </row>
    <row r="837" spans="1:19" x14ac:dyDescent="0.25">
      <c r="A837" s="13"/>
      <c r="B837" s="1"/>
      <c r="C837" s="1"/>
      <c r="D837" s="1"/>
      <c r="E837" s="1"/>
      <c r="F837" s="2"/>
      <c r="G837" s="1"/>
      <c r="H837" s="80"/>
      <c r="I837" s="80"/>
      <c r="J837" s="1"/>
      <c r="K837" s="6"/>
      <c r="L837" s="1"/>
      <c r="M837" s="1"/>
      <c r="N837" s="226"/>
      <c r="O837" s="227"/>
      <c r="P837" s="6"/>
      <c r="Q837" s="6"/>
      <c r="R837" s="6"/>
      <c r="S837" s="1"/>
    </row>
    <row r="838" spans="1:19" x14ac:dyDescent="0.25">
      <c r="A838" s="13"/>
      <c r="B838" s="1"/>
      <c r="C838" s="1"/>
      <c r="D838" s="1"/>
      <c r="E838" s="1"/>
      <c r="F838" s="2"/>
      <c r="G838" s="1"/>
      <c r="H838" s="80"/>
      <c r="I838" s="80"/>
      <c r="J838" s="1"/>
      <c r="K838" s="6"/>
      <c r="L838" s="1"/>
      <c r="M838" s="1"/>
      <c r="N838" s="226"/>
      <c r="O838" s="227"/>
      <c r="P838" s="6"/>
      <c r="Q838" s="6"/>
      <c r="R838" s="6"/>
      <c r="S838" s="1"/>
    </row>
    <row r="839" spans="1:19" x14ac:dyDescent="0.25">
      <c r="A839" s="13"/>
      <c r="B839" s="1"/>
      <c r="C839" s="1"/>
      <c r="D839" s="1"/>
      <c r="E839" s="1"/>
      <c r="F839" s="2"/>
      <c r="G839" s="1"/>
      <c r="H839" s="80"/>
      <c r="I839" s="80"/>
      <c r="J839" s="1"/>
      <c r="K839" s="6"/>
      <c r="L839" s="1"/>
      <c r="M839" s="1"/>
      <c r="N839" s="226"/>
      <c r="O839" s="227"/>
      <c r="P839" s="6"/>
      <c r="Q839" s="6"/>
      <c r="R839" s="6"/>
      <c r="S839" s="1"/>
    </row>
    <row r="840" spans="1:19" x14ac:dyDescent="0.25">
      <c r="A840" s="13"/>
      <c r="B840" s="1"/>
      <c r="C840" s="1"/>
      <c r="D840" s="1"/>
      <c r="E840" s="1"/>
      <c r="F840" s="2"/>
      <c r="G840" s="1"/>
      <c r="H840" s="80"/>
      <c r="I840" s="80"/>
      <c r="J840" s="1"/>
      <c r="K840" s="6"/>
      <c r="L840" s="1"/>
      <c r="M840" s="1"/>
      <c r="N840" s="226"/>
      <c r="O840" s="227"/>
      <c r="P840" s="6"/>
      <c r="Q840" s="6"/>
      <c r="R840" s="6"/>
      <c r="S840" s="1"/>
    </row>
    <row r="841" spans="1:19" x14ac:dyDescent="0.25">
      <c r="A841" s="13"/>
      <c r="B841" s="1"/>
      <c r="C841" s="1"/>
      <c r="D841" s="1"/>
      <c r="E841" s="1"/>
      <c r="F841" s="2"/>
      <c r="G841" s="1"/>
      <c r="H841" s="80"/>
      <c r="I841" s="80"/>
      <c r="J841" s="1"/>
      <c r="K841" s="6"/>
      <c r="L841" s="1"/>
      <c r="M841" s="1"/>
      <c r="N841" s="226"/>
      <c r="O841" s="227"/>
      <c r="P841" s="6"/>
      <c r="Q841" s="6"/>
      <c r="R841" s="6"/>
      <c r="S841" s="1"/>
    </row>
    <row r="842" spans="1:19" x14ac:dyDescent="0.25">
      <c r="A842" s="13"/>
      <c r="B842" s="1"/>
      <c r="C842" s="1"/>
      <c r="D842" s="1"/>
      <c r="E842" s="1"/>
      <c r="F842" s="2"/>
      <c r="G842" s="1"/>
      <c r="H842" s="80"/>
      <c r="I842" s="80"/>
      <c r="J842" s="1"/>
      <c r="K842" s="6"/>
      <c r="L842" s="1"/>
      <c r="M842" s="1"/>
      <c r="N842" s="226"/>
      <c r="O842" s="227"/>
      <c r="P842" s="6"/>
      <c r="Q842" s="6"/>
      <c r="R842" s="6"/>
      <c r="S842" s="1"/>
    </row>
    <row r="843" spans="1:19" x14ac:dyDescent="0.25">
      <c r="A843" s="13"/>
      <c r="B843" s="1"/>
      <c r="C843" s="1"/>
      <c r="D843" s="1"/>
      <c r="E843" s="1"/>
      <c r="F843" s="2"/>
      <c r="G843" s="1"/>
      <c r="H843" s="80"/>
      <c r="I843" s="80"/>
      <c r="J843" s="1"/>
      <c r="K843" s="6"/>
      <c r="L843" s="1"/>
      <c r="M843" s="1"/>
      <c r="N843" s="226"/>
      <c r="O843" s="227"/>
      <c r="P843" s="6"/>
      <c r="Q843" s="6"/>
      <c r="R843" s="6"/>
      <c r="S843" s="1"/>
    </row>
    <row r="844" spans="1:19" x14ac:dyDescent="0.25">
      <c r="A844" s="13"/>
      <c r="B844" s="1"/>
      <c r="C844" s="1"/>
      <c r="D844" s="1"/>
      <c r="E844" s="1"/>
      <c r="F844" s="2"/>
      <c r="G844" s="1"/>
      <c r="H844" s="80"/>
      <c r="I844" s="80"/>
      <c r="J844" s="1"/>
      <c r="K844" s="6"/>
      <c r="L844" s="1"/>
      <c r="M844" s="1"/>
      <c r="N844" s="226"/>
      <c r="O844" s="227"/>
      <c r="P844" s="6"/>
      <c r="Q844" s="6"/>
      <c r="R844" s="6"/>
      <c r="S844" s="1"/>
    </row>
    <row r="845" spans="1:19" x14ac:dyDescent="0.25">
      <c r="A845" s="1"/>
      <c r="B845" s="1"/>
      <c r="C845" s="1" t="s">
        <v>139</v>
      </c>
      <c r="D845" s="2"/>
      <c r="E845" s="1"/>
      <c r="F845" s="2"/>
      <c r="G845" s="1"/>
      <c r="H845" s="80"/>
      <c r="I845" s="80"/>
      <c r="J845" s="1"/>
      <c r="K845" s="6"/>
      <c r="L845" s="1"/>
      <c r="M845" s="1"/>
      <c r="N845" s="226"/>
      <c r="O845" s="227"/>
      <c r="P845" s="6"/>
      <c r="Q845" s="6"/>
      <c r="R845" s="6"/>
      <c r="S845" s="1"/>
    </row>
    <row r="846" spans="1:19" x14ac:dyDescent="0.25">
      <c r="A846" s="1"/>
      <c r="B846" s="1"/>
      <c r="C846" s="1"/>
      <c r="D846" s="2"/>
      <c r="E846" s="1"/>
      <c r="F846" s="2"/>
      <c r="G846" s="1"/>
      <c r="H846" s="80"/>
      <c r="I846" s="80"/>
      <c r="J846" s="1"/>
      <c r="K846" s="6"/>
      <c r="L846" s="1"/>
      <c r="M846" s="1"/>
      <c r="N846" s="226"/>
      <c r="O846" s="227"/>
      <c r="P846" s="6"/>
      <c r="Q846" s="6"/>
      <c r="R846" s="6"/>
      <c r="S846" s="1"/>
    </row>
    <row r="847" spans="1:19" x14ac:dyDescent="0.25">
      <c r="A847" s="1"/>
      <c r="B847" s="81" t="s">
        <v>0</v>
      </c>
      <c r="C847" s="81"/>
      <c r="D847" s="81"/>
      <c r="E847" s="9" t="s">
        <v>251</v>
      </c>
      <c r="F847" s="9"/>
      <c r="G847" s="9"/>
      <c r="H847" s="9"/>
      <c r="I847" s="9"/>
      <c r="J847" s="9"/>
      <c r="K847" s="10"/>
      <c r="L847" s="11"/>
      <c r="M847" s="11"/>
      <c r="N847" s="228"/>
      <c r="O847" s="227"/>
      <c r="P847" s="6"/>
      <c r="Q847" s="6"/>
      <c r="R847" s="6"/>
      <c r="S847" s="1"/>
    </row>
    <row r="848" spans="1:19" x14ac:dyDescent="0.25">
      <c r="A848" s="1"/>
      <c r="C848" s="229"/>
      <c r="D848" s="229" t="s">
        <v>2</v>
      </c>
      <c r="E848" s="230" t="s">
        <v>252</v>
      </c>
      <c r="F848" s="230"/>
      <c r="G848" s="230"/>
      <c r="H848" s="230"/>
      <c r="I848" s="230"/>
      <c r="J848" s="230"/>
      <c r="K848" s="10"/>
      <c r="L848" s="11"/>
      <c r="M848" s="11"/>
      <c r="N848" s="228"/>
      <c r="O848" s="227"/>
      <c r="P848" s="6"/>
      <c r="Q848" s="6"/>
      <c r="R848" s="6"/>
      <c r="S848" s="1"/>
    </row>
    <row r="849" spans="1:19" x14ac:dyDescent="0.25">
      <c r="A849" s="13"/>
      <c r="C849" s="145"/>
      <c r="D849" s="145" t="s">
        <v>4</v>
      </c>
      <c r="E849" s="231" t="s">
        <v>69</v>
      </c>
      <c r="F849" s="231"/>
      <c r="G849" s="297"/>
      <c r="H849" s="87"/>
      <c r="I849" s="88"/>
      <c r="J849" s="89"/>
      <c r="K849" s="6"/>
      <c r="L849" s="11"/>
      <c r="M849" s="11"/>
      <c r="N849" s="228"/>
      <c r="O849" s="227"/>
      <c r="P849" s="6"/>
      <c r="Q849" s="6"/>
      <c r="R849" s="6"/>
      <c r="S849" s="1"/>
    </row>
    <row r="850" spans="1:19" ht="15.75" thickBot="1" x14ac:dyDescent="0.3">
      <c r="A850" s="13"/>
      <c r="B850" s="25"/>
      <c r="C850" s="25"/>
      <c r="D850" s="25"/>
      <c r="E850" s="25"/>
      <c r="F850" s="25"/>
      <c r="G850" s="21"/>
      <c r="H850" s="94"/>
      <c r="I850" s="95"/>
      <c r="J850" s="27"/>
      <c r="K850" s="26"/>
      <c r="L850" s="27"/>
      <c r="M850" s="27"/>
      <c r="N850" s="298"/>
      <c r="O850" s="291"/>
      <c r="P850" s="26"/>
      <c r="Q850" s="26"/>
      <c r="R850" s="26"/>
      <c r="S850" s="1"/>
    </row>
    <row r="851" spans="1:19" x14ac:dyDescent="0.25">
      <c r="A851" s="10"/>
      <c r="B851" s="240" t="s">
        <v>217</v>
      </c>
      <c r="C851" s="241" t="s">
        <v>7</v>
      </c>
      <c r="D851" s="242"/>
      <c r="E851" s="243" t="s">
        <v>218</v>
      </c>
      <c r="F851" s="243" t="s">
        <v>219</v>
      </c>
      <c r="G851" s="243" t="s">
        <v>10</v>
      </c>
      <c r="H851" s="244" t="s">
        <v>73</v>
      </c>
      <c r="I851" s="241" t="s">
        <v>12</v>
      </c>
      <c r="J851" s="245"/>
      <c r="K851" s="245"/>
      <c r="L851" s="245"/>
      <c r="M851" s="242"/>
      <c r="N851" s="246" t="s">
        <v>13</v>
      </c>
      <c r="O851" s="247"/>
      <c r="P851" s="246" t="s">
        <v>14</v>
      </c>
      <c r="Q851" s="247"/>
      <c r="R851" s="246" t="s">
        <v>15</v>
      </c>
      <c r="S851" s="248"/>
    </row>
    <row r="852" spans="1:19" x14ac:dyDescent="0.25">
      <c r="A852" s="10"/>
      <c r="B852" s="249"/>
      <c r="C852" s="39" t="s">
        <v>16</v>
      </c>
      <c r="D852" s="39" t="s">
        <v>17</v>
      </c>
      <c r="E852" s="250"/>
      <c r="F852" s="250"/>
      <c r="G852" s="250"/>
      <c r="H852" s="251"/>
      <c r="I852" s="252" t="s">
        <v>18</v>
      </c>
      <c r="J852" s="253"/>
      <c r="K852" s="252" t="s">
        <v>19</v>
      </c>
      <c r="L852" s="254"/>
      <c r="M852" s="253"/>
      <c r="N852" s="255" t="s">
        <v>20</v>
      </c>
      <c r="O852" s="256"/>
      <c r="P852" s="255" t="s">
        <v>20</v>
      </c>
      <c r="Q852" s="256"/>
      <c r="R852" s="255"/>
      <c r="S852" s="257"/>
    </row>
    <row r="853" spans="1:19" ht="23.25" thickBot="1" x14ac:dyDescent="0.3">
      <c r="A853" s="37"/>
      <c r="B853" s="249"/>
      <c r="C853" s="250"/>
      <c r="D853" s="250"/>
      <c r="E853" s="250"/>
      <c r="F853" s="250"/>
      <c r="G853" s="250"/>
      <c r="H853" s="251"/>
      <c r="I853" s="102" t="s">
        <v>24</v>
      </c>
      <c r="J853" s="43" t="s">
        <v>22</v>
      </c>
      <c r="K853" s="43" t="s">
        <v>220</v>
      </c>
      <c r="L853" s="43" t="s">
        <v>24</v>
      </c>
      <c r="M853" s="258" t="s">
        <v>25</v>
      </c>
      <c r="N853" s="259" t="s">
        <v>26</v>
      </c>
      <c r="O853" s="43" t="s">
        <v>25</v>
      </c>
      <c r="P853" s="43" t="s">
        <v>21</v>
      </c>
      <c r="Q853" s="43" t="s">
        <v>25</v>
      </c>
      <c r="R853" s="260" t="s">
        <v>27</v>
      </c>
      <c r="S853" s="261" t="s">
        <v>28</v>
      </c>
    </row>
    <row r="854" spans="1:19" ht="56.25" x14ac:dyDescent="0.25">
      <c r="A854" s="362"/>
      <c r="B854" s="262">
        <v>159951002</v>
      </c>
      <c r="C854" s="263">
        <v>407001</v>
      </c>
      <c r="D854" s="263" t="s">
        <v>253</v>
      </c>
      <c r="E854" s="263" t="s">
        <v>30</v>
      </c>
      <c r="F854" s="299" t="s">
        <v>254</v>
      </c>
      <c r="G854" s="108" t="s">
        <v>255</v>
      </c>
      <c r="H854" s="265">
        <v>190535.83</v>
      </c>
      <c r="I854" s="198"/>
      <c r="J854" s="266">
        <v>190535.83</v>
      </c>
      <c r="K854" s="112">
        <v>0</v>
      </c>
      <c r="L854" s="112">
        <v>0</v>
      </c>
      <c r="M854" s="112" t="s">
        <v>33</v>
      </c>
      <c r="N854" s="112">
        <f>(I854*100)/H854</f>
        <v>0</v>
      </c>
      <c r="O854" s="112">
        <v>100</v>
      </c>
      <c r="P854" s="112">
        <f>I854*100/H854</f>
        <v>0</v>
      </c>
      <c r="Q854" s="112">
        <f>(J854*100)/H854</f>
        <v>100</v>
      </c>
      <c r="R854" s="110"/>
      <c r="S854" s="113" t="s">
        <v>34</v>
      </c>
    </row>
    <row r="855" spans="1:19" ht="78.75" x14ac:dyDescent="0.25">
      <c r="A855" s="362"/>
      <c r="B855" s="268">
        <v>159951025</v>
      </c>
      <c r="C855" s="269">
        <v>407002</v>
      </c>
      <c r="D855" s="269" t="s">
        <v>256</v>
      </c>
      <c r="E855" s="269" t="s">
        <v>79</v>
      </c>
      <c r="F855" s="300" t="s">
        <v>257</v>
      </c>
      <c r="G855" s="270" t="s">
        <v>258</v>
      </c>
      <c r="H855" s="271">
        <v>462280.85</v>
      </c>
      <c r="I855" s="200">
        <v>16007.11</v>
      </c>
      <c r="J855" s="272">
        <f>138684.25+98266.07+209323.42+16007.11</f>
        <v>462280.85</v>
      </c>
      <c r="K855" s="157">
        <v>0</v>
      </c>
      <c r="L855" s="157">
        <v>0</v>
      </c>
      <c r="M855" s="157" t="s">
        <v>33</v>
      </c>
      <c r="N855" s="157">
        <f>(I855*100)/H855</f>
        <v>3.4626374854160629</v>
      </c>
      <c r="O855" s="157">
        <f>(J855*100)/H855</f>
        <v>100</v>
      </c>
      <c r="P855" s="157">
        <f>I855*100/H855</f>
        <v>3.4626374854160629</v>
      </c>
      <c r="Q855" s="157">
        <f>(J855*100)/H855</f>
        <v>100</v>
      </c>
      <c r="R855" s="121"/>
      <c r="S855" s="123" t="s">
        <v>34</v>
      </c>
    </row>
    <row r="856" spans="1:19" ht="67.5" x14ac:dyDescent="0.25">
      <c r="A856" s="362"/>
      <c r="B856" s="268">
        <v>159951026</v>
      </c>
      <c r="C856" s="269">
        <v>407003</v>
      </c>
      <c r="D856" s="269" t="s">
        <v>259</v>
      </c>
      <c r="E856" s="269" t="s">
        <v>260</v>
      </c>
      <c r="F856" s="300" t="s">
        <v>261</v>
      </c>
      <c r="G856" s="270" t="s">
        <v>262</v>
      </c>
      <c r="H856" s="271">
        <v>462280.85</v>
      </c>
      <c r="I856" s="200"/>
      <c r="J856" s="272">
        <f>138684.25+57104.72+143163.95+60260.9+63066.83</f>
        <v>462280.65000000008</v>
      </c>
      <c r="K856" s="157">
        <v>0</v>
      </c>
      <c r="L856" s="157">
        <v>0</v>
      </c>
      <c r="M856" s="157" t="s">
        <v>33</v>
      </c>
      <c r="N856" s="157">
        <f>(I856*100)/H856</f>
        <v>0</v>
      </c>
      <c r="O856" s="157">
        <f>(J856*100)/H856</f>
        <v>99.999956736256777</v>
      </c>
      <c r="P856" s="157">
        <f>I856*100/H856</f>
        <v>0</v>
      </c>
      <c r="Q856" s="157">
        <f>(J856*100)/H856</f>
        <v>99.999956736256777</v>
      </c>
      <c r="R856" s="121"/>
      <c r="S856" s="123" t="s">
        <v>34</v>
      </c>
    </row>
    <row r="857" spans="1:19" ht="78.75" x14ac:dyDescent="0.25">
      <c r="A857" s="362"/>
      <c r="B857" s="268">
        <v>159951037</v>
      </c>
      <c r="C857" s="269">
        <v>407004</v>
      </c>
      <c r="D857" s="269" t="s">
        <v>263</v>
      </c>
      <c r="E857" s="269" t="s">
        <v>264</v>
      </c>
      <c r="F857" s="300" t="s">
        <v>265</v>
      </c>
      <c r="G857" s="270" t="s">
        <v>266</v>
      </c>
      <c r="H857" s="271">
        <v>118690.84</v>
      </c>
      <c r="I857" s="200"/>
      <c r="J857" s="272">
        <f>35607.25+83083.59</f>
        <v>118690.84</v>
      </c>
      <c r="K857" s="157">
        <v>0</v>
      </c>
      <c r="L857" s="157">
        <v>0</v>
      </c>
      <c r="M857" s="157" t="s">
        <v>33</v>
      </c>
      <c r="N857" s="157">
        <f>(I857*100)/H857</f>
        <v>0</v>
      </c>
      <c r="O857" s="157">
        <f>(J857*100)/H857</f>
        <v>100</v>
      </c>
      <c r="P857" s="157">
        <v>0</v>
      </c>
      <c r="Q857" s="157">
        <v>100</v>
      </c>
      <c r="R857" s="121"/>
      <c r="S857" s="123" t="s">
        <v>34</v>
      </c>
    </row>
    <row r="858" spans="1:19" ht="68.25" thickBot="1" x14ac:dyDescent="0.3">
      <c r="A858" s="362"/>
      <c r="B858" s="273">
        <v>159951028</v>
      </c>
      <c r="C858" s="274">
        <v>407005</v>
      </c>
      <c r="D858" s="274" t="s">
        <v>267</v>
      </c>
      <c r="E858" s="274" t="s">
        <v>268</v>
      </c>
      <c r="F858" s="301" t="s">
        <v>269</v>
      </c>
      <c r="G858" s="275" t="s">
        <v>262</v>
      </c>
      <c r="H858" s="276">
        <v>462280.65</v>
      </c>
      <c r="I858" s="202"/>
      <c r="J858" s="277">
        <f>130684.19+163028.65+168567.81</f>
        <v>462280.64999999997</v>
      </c>
      <c r="K858" s="132">
        <v>0</v>
      </c>
      <c r="L858" s="132">
        <v>0</v>
      </c>
      <c r="M858" s="133" t="s">
        <v>33</v>
      </c>
      <c r="N858" s="134">
        <f>(I858*100)/H858</f>
        <v>0</v>
      </c>
      <c r="O858" s="134">
        <f>(J858*100)/H858</f>
        <v>100</v>
      </c>
      <c r="P858" s="134">
        <f>I858*100/H858</f>
        <v>0</v>
      </c>
      <c r="Q858" s="191">
        <f>J858*100/H858</f>
        <v>100</v>
      </c>
      <c r="R858" s="132"/>
      <c r="S858" s="135" t="s">
        <v>34</v>
      </c>
    </row>
    <row r="859" spans="1:19" x14ac:dyDescent="0.25">
      <c r="A859" s="362"/>
      <c r="B859" s="302"/>
      <c r="C859" s="302"/>
      <c r="D859" s="302"/>
      <c r="E859" s="302"/>
      <c r="F859" s="303"/>
      <c r="G859" s="304"/>
      <c r="H859" s="55"/>
      <c r="I859" s="204"/>
      <c r="J859" s="305"/>
      <c r="K859" s="144"/>
      <c r="L859" s="144"/>
      <c r="M859" s="144"/>
      <c r="N859" s="144"/>
      <c r="O859" s="144"/>
      <c r="P859" s="144"/>
      <c r="Q859" s="144"/>
      <c r="R859" s="142"/>
      <c r="S859" s="142"/>
    </row>
    <row r="860" spans="1:19" x14ac:dyDescent="0.25">
      <c r="A860" s="362"/>
      <c r="B860" s="302"/>
      <c r="C860" s="302"/>
      <c r="D860" s="302"/>
      <c r="E860" s="302"/>
      <c r="F860" s="303"/>
      <c r="G860" s="304"/>
      <c r="H860" s="55"/>
      <c r="I860" s="204"/>
      <c r="J860" s="305"/>
      <c r="K860" s="144"/>
      <c r="L860" s="144"/>
      <c r="M860" s="144"/>
      <c r="N860" s="144"/>
      <c r="O860" s="144"/>
      <c r="P860" s="144"/>
      <c r="Q860" s="144"/>
      <c r="R860" s="142"/>
      <c r="S860" s="142"/>
    </row>
    <row r="861" spans="1:19" x14ac:dyDescent="0.25">
      <c r="A861" s="362"/>
      <c r="B861" s="302"/>
      <c r="C861" s="302"/>
      <c r="D861" s="302"/>
      <c r="E861" s="302"/>
      <c r="F861" s="303"/>
      <c r="G861" s="304"/>
      <c r="H861" s="55"/>
      <c r="I861" s="204"/>
      <c r="J861" s="305"/>
      <c r="K861" s="144"/>
      <c r="L861" s="144"/>
      <c r="M861" s="144"/>
      <c r="N861" s="144"/>
      <c r="O861" s="144"/>
      <c r="P861" s="144"/>
      <c r="Q861" s="144"/>
      <c r="R861" s="142"/>
      <c r="S861" s="142"/>
    </row>
    <row r="862" spans="1:19" x14ac:dyDescent="0.25">
      <c r="A862" s="362"/>
      <c r="B862" s="302"/>
      <c r="C862" s="302"/>
      <c r="D862" s="302"/>
      <c r="E862" s="302"/>
      <c r="F862" s="303"/>
      <c r="G862" s="304"/>
      <c r="H862" s="55"/>
      <c r="I862" s="204"/>
      <c r="J862" s="305"/>
      <c r="K862" s="144"/>
      <c r="L862" s="144"/>
      <c r="M862" s="144"/>
      <c r="N862" s="144"/>
      <c r="O862" s="144"/>
      <c r="P862" s="144"/>
      <c r="Q862" s="144"/>
      <c r="R862" s="142"/>
      <c r="S862" s="142"/>
    </row>
    <row r="863" spans="1:19" x14ac:dyDescent="0.25">
      <c r="A863" s="362"/>
      <c r="B863" s="302"/>
      <c r="C863" s="302"/>
      <c r="D863" s="302"/>
      <c r="E863" s="302"/>
      <c r="F863" s="303"/>
      <c r="G863" s="304"/>
      <c r="H863" s="55"/>
      <c r="I863" s="204"/>
      <c r="J863" s="305"/>
      <c r="K863" s="144"/>
      <c r="L863" s="144"/>
      <c r="M863" s="144"/>
      <c r="N863" s="144"/>
      <c r="O863" s="144"/>
      <c r="P863" s="144"/>
      <c r="Q863" s="144"/>
      <c r="R863" s="142"/>
      <c r="S863" s="142"/>
    </row>
    <row r="864" spans="1:19" x14ac:dyDescent="0.25">
      <c r="A864" s="362"/>
      <c r="B864" s="302"/>
      <c r="C864" s="302"/>
      <c r="D864" s="302"/>
      <c r="E864" s="302"/>
      <c r="F864" s="303"/>
      <c r="G864" s="304"/>
      <c r="H864" s="55"/>
      <c r="I864" s="204"/>
      <c r="J864" s="305"/>
      <c r="K864" s="144"/>
      <c r="L864" s="144"/>
      <c r="M864" s="144"/>
      <c r="N864" s="144"/>
      <c r="O864" s="144"/>
      <c r="P864" s="144"/>
      <c r="Q864" s="144"/>
      <c r="R864" s="142"/>
      <c r="S864" s="142"/>
    </row>
    <row r="865" spans="1:19" x14ac:dyDescent="0.25">
      <c r="A865" s="362"/>
      <c r="B865" s="302"/>
      <c r="C865" s="302"/>
      <c r="D865" s="302"/>
      <c r="E865" s="302"/>
      <c r="F865" s="303"/>
      <c r="G865" s="304"/>
      <c r="H865" s="55"/>
      <c r="I865" s="204"/>
      <c r="J865" s="305"/>
      <c r="K865" s="144"/>
      <c r="L865" s="144"/>
      <c r="M865" s="144"/>
      <c r="N865" s="144"/>
      <c r="O865" s="144"/>
      <c r="P865" s="144"/>
      <c r="Q865" s="144"/>
      <c r="R865" s="142"/>
      <c r="S865" s="142"/>
    </row>
    <row r="866" spans="1:19" x14ac:dyDescent="0.25">
      <c r="A866" s="362"/>
      <c r="B866" s="302"/>
      <c r="C866" s="302"/>
      <c r="D866" s="302"/>
      <c r="E866" s="302"/>
      <c r="F866" s="303"/>
      <c r="G866" s="304"/>
      <c r="H866" s="55"/>
      <c r="I866" s="204"/>
      <c r="J866" s="305"/>
      <c r="K866" s="144"/>
      <c r="L866" s="144"/>
      <c r="M866" s="144"/>
      <c r="N866" s="144"/>
      <c r="O866" s="144"/>
      <c r="P866" s="144"/>
      <c r="Q866" s="144"/>
      <c r="R866" s="142"/>
      <c r="S866" s="142"/>
    </row>
    <row r="867" spans="1:19" x14ac:dyDescent="0.25">
      <c r="A867" s="362"/>
      <c r="B867" s="302"/>
      <c r="C867" s="302"/>
      <c r="D867" s="302"/>
      <c r="E867" s="302"/>
      <c r="F867" s="303"/>
      <c r="G867" s="304"/>
      <c r="H867" s="55"/>
      <c r="I867" s="204"/>
      <c r="J867" s="305"/>
      <c r="K867" s="144"/>
      <c r="L867" s="144"/>
      <c r="M867" s="144"/>
      <c r="N867" s="144"/>
      <c r="O867" s="144"/>
      <c r="P867" s="144"/>
      <c r="Q867" s="144"/>
      <c r="R867" s="142"/>
      <c r="S867" s="142"/>
    </row>
    <row r="868" spans="1:19" x14ac:dyDescent="0.25">
      <c r="A868" s="362"/>
      <c r="B868" s="302"/>
      <c r="C868" s="302"/>
      <c r="D868" s="302"/>
      <c r="E868" s="302"/>
      <c r="F868" s="303"/>
      <c r="G868" s="304"/>
      <c r="H868" s="55"/>
      <c r="I868" s="204"/>
      <c r="J868" s="305"/>
      <c r="K868" s="144"/>
      <c r="L868" s="144"/>
      <c r="M868" s="144"/>
      <c r="N868" s="144"/>
      <c r="O868" s="144"/>
      <c r="P868" s="144"/>
      <c r="Q868" s="144"/>
      <c r="R868" s="142"/>
      <c r="S868" s="142"/>
    </row>
    <row r="869" spans="1:19" x14ac:dyDescent="0.25">
      <c r="A869" s="362"/>
      <c r="B869" s="302"/>
      <c r="C869" s="302"/>
      <c r="D869" s="302"/>
      <c r="E869" s="302"/>
      <c r="F869" s="303"/>
      <c r="G869" s="304"/>
      <c r="H869" s="55"/>
      <c r="I869" s="204"/>
      <c r="J869" s="305"/>
      <c r="K869" s="144"/>
      <c r="L869" s="144"/>
      <c r="M869" s="144"/>
      <c r="N869" s="144"/>
      <c r="O869" s="144"/>
      <c r="P869" s="144"/>
      <c r="Q869" s="144"/>
      <c r="R869" s="142"/>
      <c r="S869" s="142"/>
    </row>
    <row r="870" spans="1:19" x14ac:dyDescent="0.25">
      <c r="A870" s="362"/>
      <c r="B870" s="302"/>
      <c r="C870" s="302"/>
      <c r="D870" s="302"/>
      <c r="E870" s="302"/>
      <c r="F870" s="303"/>
      <c r="G870" s="304"/>
      <c r="H870" s="55"/>
      <c r="I870" s="204"/>
      <c r="J870" s="305"/>
      <c r="K870" s="144"/>
      <c r="L870" s="144"/>
      <c r="M870" s="144"/>
      <c r="N870" s="144"/>
      <c r="O870" s="144"/>
      <c r="P870" s="144"/>
      <c r="Q870" s="144"/>
      <c r="R870" s="142"/>
      <c r="S870" s="142"/>
    </row>
    <row r="871" spans="1:19" x14ac:dyDescent="0.25">
      <c r="A871" s="13"/>
      <c r="B871" s="1"/>
      <c r="C871" s="1"/>
      <c r="D871" s="1"/>
      <c r="E871" s="1"/>
      <c r="F871" s="2"/>
      <c r="G871" s="1"/>
      <c r="H871" s="80"/>
      <c r="I871" s="80"/>
      <c r="J871" s="1"/>
      <c r="K871" s="6"/>
      <c r="L871" s="1"/>
      <c r="M871" s="1"/>
      <c r="N871" s="226"/>
      <c r="O871" s="227"/>
      <c r="P871" s="6"/>
      <c r="Q871" s="6"/>
      <c r="R871" s="6"/>
      <c r="S871" s="1"/>
    </row>
    <row r="872" spans="1:19" x14ac:dyDescent="0.25">
      <c r="A872" s="13"/>
      <c r="B872" s="1"/>
      <c r="C872" s="1"/>
      <c r="D872" s="1"/>
      <c r="E872" s="1"/>
      <c r="F872" s="2"/>
      <c r="G872" s="1"/>
      <c r="H872" s="80"/>
      <c r="I872" s="80"/>
      <c r="J872" s="1"/>
      <c r="K872" s="6"/>
      <c r="L872" s="1"/>
      <c r="M872" s="1"/>
      <c r="N872" s="226"/>
      <c r="O872" s="227"/>
      <c r="P872" s="6"/>
      <c r="Q872" s="6"/>
      <c r="R872" s="6"/>
      <c r="S872" s="1"/>
    </row>
    <row r="873" spans="1:19" x14ac:dyDescent="0.25">
      <c r="A873" s="13"/>
      <c r="B873" s="1"/>
      <c r="C873" s="1"/>
      <c r="D873" s="1"/>
      <c r="E873" s="1"/>
      <c r="F873" s="2"/>
      <c r="G873" s="1"/>
      <c r="H873" s="80"/>
      <c r="I873" s="80"/>
      <c r="J873" s="1"/>
      <c r="K873" s="6"/>
      <c r="L873" s="1"/>
      <c r="M873" s="1"/>
      <c r="N873" s="226"/>
      <c r="O873" s="227"/>
      <c r="P873" s="6"/>
      <c r="Q873" s="6"/>
      <c r="R873" s="6"/>
      <c r="S873" s="1"/>
    </row>
    <row r="874" spans="1:19" x14ac:dyDescent="0.25">
      <c r="A874" s="1"/>
      <c r="B874" s="1"/>
      <c r="C874" s="1" t="s">
        <v>139</v>
      </c>
      <c r="D874" s="2"/>
      <c r="E874" s="1"/>
      <c r="F874" s="2"/>
      <c r="G874" s="1"/>
      <c r="H874" s="80"/>
      <c r="I874" s="80"/>
      <c r="J874" s="1"/>
      <c r="K874" s="6"/>
      <c r="L874" s="1"/>
      <c r="M874" s="1"/>
      <c r="N874" s="226"/>
      <c r="O874" s="227"/>
      <c r="P874" s="6"/>
      <c r="Q874" s="6"/>
      <c r="R874" s="6"/>
      <c r="S874" s="1"/>
    </row>
    <row r="875" spans="1:19" x14ac:dyDescent="0.25">
      <c r="A875" s="1"/>
      <c r="B875" s="1"/>
      <c r="C875" s="1"/>
      <c r="D875" s="2"/>
      <c r="E875" s="1"/>
      <c r="F875" s="2"/>
      <c r="G875" s="1"/>
      <c r="H875" s="80"/>
      <c r="I875" s="80"/>
      <c r="J875" s="1"/>
      <c r="K875" s="6"/>
      <c r="L875" s="1"/>
      <c r="M875" s="1"/>
      <c r="N875" s="226"/>
      <c r="O875" s="227"/>
      <c r="P875" s="6"/>
      <c r="Q875" s="6"/>
      <c r="R875" s="6"/>
      <c r="S875" s="1"/>
    </row>
    <row r="876" spans="1:19" x14ac:dyDescent="0.25">
      <c r="A876" s="1"/>
      <c r="B876" s="81" t="s">
        <v>0</v>
      </c>
      <c r="C876" s="81"/>
      <c r="D876" s="81"/>
      <c r="E876" s="9" t="s">
        <v>251</v>
      </c>
      <c r="F876" s="9"/>
      <c r="G876" s="9"/>
      <c r="H876" s="9"/>
      <c r="I876" s="9"/>
      <c r="J876" s="9"/>
      <c r="K876" s="10"/>
      <c r="L876" s="11"/>
      <c r="M876" s="11"/>
      <c r="N876" s="228"/>
      <c r="O876" s="227"/>
      <c r="P876" s="6"/>
      <c r="Q876" s="6"/>
      <c r="R876" s="6"/>
      <c r="S876" s="1"/>
    </row>
    <row r="877" spans="1:19" x14ac:dyDescent="0.25">
      <c r="A877" s="1"/>
      <c r="C877" s="229"/>
      <c r="D877" s="229" t="s">
        <v>2</v>
      </c>
      <c r="E877" s="230" t="s">
        <v>252</v>
      </c>
      <c r="F877" s="230"/>
      <c r="G877" s="230"/>
      <c r="H877" s="230"/>
      <c r="I877" s="230"/>
      <c r="J877" s="230"/>
      <c r="K877" s="10"/>
      <c r="L877" s="11"/>
      <c r="M877" s="11"/>
      <c r="N877" s="228"/>
      <c r="O877" s="227"/>
      <c r="P877" s="6"/>
      <c r="Q877" s="6"/>
      <c r="R877" s="6"/>
      <c r="S877" s="1"/>
    </row>
    <row r="878" spans="1:19" x14ac:dyDescent="0.25">
      <c r="A878" s="13"/>
      <c r="C878" s="145"/>
      <c r="D878" s="145" t="s">
        <v>4</v>
      </c>
      <c r="E878" s="231" t="s">
        <v>69</v>
      </c>
      <c r="F878" s="231"/>
      <c r="G878" s="297"/>
      <c r="H878" s="87"/>
      <c r="I878" s="88"/>
      <c r="J878" s="89"/>
      <c r="K878" s="6"/>
      <c r="L878" s="11"/>
      <c r="M878" s="11"/>
      <c r="N878" s="228"/>
      <c r="O878" s="227"/>
      <c r="P878" s="6"/>
      <c r="Q878" s="6"/>
      <c r="R878" s="6"/>
      <c r="S878" s="1"/>
    </row>
    <row r="879" spans="1:19" ht="15.75" thickBot="1" x14ac:dyDescent="0.3">
      <c r="A879" s="13"/>
      <c r="B879" s="25"/>
      <c r="C879" s="25"/>
      <c r="D879" s="25"/>
      <c r="E879" s="25"/>
      <c r="F879" s="25"/>
      <c r="G879" s="21"/>
      <c r="H879" s="94"/>
      <c r="I879" s="95"/>
      <c r="J879" s="27"/>
      <c r="K879" s="26"/>
      <c r="L879" s="27"/>
      <c r="M879" s="27"/>
      <c r="N879" s="298"/>
      <c r="O879" s="291"/>
      <c r="P879" s="26"/>
      <c r="Q879" s="26"/>
      <c r="R879" s="26"/>
      <c r="S879" s="1"/>
    </row>
    <row r="880" spans="1:19" x14ac:dyDescent="0.25">
      <c r="A880" s="10"/>
      <c r="B880" s="240" t="s">
        <v>217</v>
      </c>
      <c r="C880" s="241" t="s">
        <v>7</v>
      </c>
      <c r="D880" s="242"/>
      <c r="E880" s="243" t="s">
        <v>218</v>
      </c>
      <c r="F880" s="243" t="s">
        <v>219</v>
      </c>
      <c r="G880" s="243" t="s">
        <v>10</v>
      </c>
      <c r="H880" s="244" t="s">
        <v>73</v>
      </c>
      <c r="I880" s="241" t="s">
        <v>12</v>
      </c>
      <c r="J880" s="245"/>
      <c r="K880" s="245"/>
      <c r="L880" s="245"/>
      <c r="M880" s="242"/>
      <c r="N880" s="246" t="s">
        <v>13</v>
      </c>
      <c r="O880" s="247"/>
      <c r="P880" s="246" t="s">
        <v>14</v>
      </c>
      <c r="Q880" s="247"/>
      <c r="R880" s="246" t="s">
        <v>15</v>
      </c>
      <c r="S880" s="248"/>
    </row>
    <row r="881" spans="1:19" x14ac:dyDescent="0.25">
      <c r="A881" s="10"/>
      <c r="B881" s="249"/>
      <c r="C881" s="39" t="s">
        <v>16</v>
      </c>
      <c r="D881" s="39" t="s">
        <v>17</v>
      </c>
      <c r="E881" s="250"/>
      <c r="F881" s="250"/>
      <c r="G881" s="250"/>
      <c r="H881" s="251"/>
      <c r="I881" s="252" t="s">
        <v>18</v>
      </c>
      <c r="J881" s="253"/>
      <c r="K881" s="252" t="s">
        <v>19</v>
      </c>
      <c r="L881" s="254"/>
      <c r="M881" s="253"/>
      <c r="N881" s="255" t="s">
        <v>20</v>
      </c>
      <c r="O881" s="256"/>
      <c r="P881" s="255" t="s">
        <v>20</v>
      </c>
      <c r="Q881" s="256"/>
      <c r="R881" s="255"/>
      <c r="S881" s="257"/>
    </row>
    <row r="882" spans="1:19" ht="23.25" thickBot="1" x14ac:dyDescent="0.3">
      <c r="A882" s="37"/>
      <c r="B882" s="306"/>
      <c r="C882" s="307"/>
      <c r="D882" s="307"/>
      <c r="E882" s="307"/>
      <c r="F882" s="307"/>
      <c r="G882" s="307"/>
      <c r="H882" s="308"/>
      <c r="I882" s="167" t="s">
        <v>24</v>
      </c>
      <c r="J882" s="168" t="s">
        <v>22</v>
      </c>
      <c r="K882" s="168" t="s">
        <v>220</v>
      </c>
      <c r="L882" s="168" t="s">
        <v>24</v>
      </c>
      <c r="M882" s="309" t="s">
        <v>25</v>
      </c>
      <c r="N882" s="310" t="s">
        <v>26</v>
      </c>
      <c r="O882" s="168" t="s">
        <v>25</v>
      </c>
      <c r="P882" s="168" t="s">
        <v>21</v>
      </c>
      <c r="Q882" s="168" t="s">
        <v>25</v>
      </c>
      <c r="R882" s="311" t="s">
        <v>27</v>
      </c>
      <c r="S882" s="312" t="s">
        <v>28</v>
      </c>
    </row>
    <row r="883" spans="1:19" ht="90" x14ac:dyDescent="0.25">
      <c r="A883" s="362"/>
      <c r="B883" s="313">
        <v>159951059</v>
      </c>
      <c r="C883" s="314">
        <v>407007</v>
      </c>
      <c r="D883" s="314" t="s">
        <v>270</v>
      </c>
      <c r="E883" s="314" t="s">
        <v>116</v>
      </c>
      <c r="F883" s="315" t="s">
        <v>271</v>
      </c>
      <c r="G883" s="316" t="s">
        <v>102</v>
      </c>
      <c r="H883" s="317">
        <v>35755.18</v>
      </c>
      <c r="I883" s="318"/>
      <c r="J883" s="319">
        <v>35755.18</v>
      </c>
      <c r="K883" s="320">
        <v>0</v>
      </c>
      <c r="L883" s="320">
        <v>0</v>
      </c>
      <c r="M883" s="320" t="s">
        <v>33</v>
      </c>
      <c r="N883" s="320">
        <f>I883*100/H883</f>
        <v>0</v>
      </c>
      <c r="O883" s="320">
        <f>J883*100/H883</f>
        <v>100</v>
      </c>
      <c r="P883" s="320">
        <f>I883*100/J883</f>
        <v>0</v>
      </c>
      <c r="Q883" s="320">
        <f>J883*100/J883</f>
        <v>100</v>
      </c>
      <c r="R883" s="321"/>
      <c r="S883" s="322" t="s">
        <v>34</v>
      </c>
    </row>
    <row r="884" spans="1:19" ht="101.25" x14ac:dyDescent="0.25">
      <c r="A884" s="362"/>
      <c r="B884" s="268">
        <v>159951076</v>
      </c>
      <c r="C884" s="269">
        <v>407008</v>
      </c>
      <c r="D884" s="269" t="s">
        <v>272</v>
      </c>
      <c r="E884" s="269" t="s">
        <v>172</v>
      </c>
      <c r="F884" s="323" t="s">
        <v>273</v>
      </c>
      <c r="G884" s="270" t="s">
        <v>274</v>
      </c>
      <c r="H884" s="271">
        <v>336438.2</v>
      </c>
      <c r="I884" s="200"/>
      <c r="J884" s="272">
        <f>100931.46+117753.37</f>
        <v>218684.83000000002</v>
      </c>
      <c r="K884" s="157">
        <v>0</v>
      </c>
      <c r="L884" s="157">
        <v>0</v>
      </c>
      <c r="M884" s="157" t="s">
        <v>33</v>
      </c>
      <c r="N884" s="157">
        <f>I884*100/H884</f>
        <v>0</v>
      </c>
      <c r="O884" s="157">
        <f>J884*100/H884</f>
        <v>65</v>
      </c>
      <c r="P884" s="157">
        <f>I884*100/H884</f>
        <v>0</v>
      </c>
      <c r="Q884" s="157">
        <f>J884*100/H884</f>
        <v>65</v>
      </c>
      <c r="R884" s="121"/>
      <c r="S884" s="123" t="s">
        <v>34</v>
      </c>
    </row>
    <row r="885" spans="1:19" ht="56.25" x14ac:dyDescent="0.25">
      <c r="A885" s="362"/>
      <c r="B885" s="268">
        <v>159951056</v>
      </c>
      <c r="C885" s="269">
        <v>407009</v>
      </c>
      <c r="D885" s="269" t="s">
        <v>275</v>
      </c>
      <c r="E885" s="269" t="s">
        <v>276</v>
      </c>
      <c r="F885" s="323" t="s">
        <v>277</v>
      </c>
      <c r="G885" s="270" t="s">
        <v>278</v>
      </c>
      <c r="H885" s="271">
        <v>125678.2</v>
      </c>
      <c r="I885" s="200"/>
      <c r="J885" s="272">
        <v>37703.46</v>
      </c>
      <c r="K885" s="157">
        <v>0</v>
      </c>
      <c r="L885" s="157">
        <v>0</v>
      </c>
      <c r="M885" s="157">
        <v>0</v>
      </c>
      <c r="N885" s="157">
        <v>0</v>
      </c>
      <c r="O885" s="157">
        <v>30</v>
      </c>
      <c r="P885" s="157">
        <v>0</v>
      </c>
      <c r="Q885" s="157">
        <v>0</v>
      </c>
      <c r="R885" s="121"/>
      <c r="S885" s="123" t="s">
        <v>34</v>
      </c>
    </row>
    <row r="886" spans="1:19" ht="79.5" thickBot="1" x14ac:dyDescent="0.3">
      <c r="A886" s="362"/>
      <c r="B886" s="273">
        <v>159951045</v>
      </c>
      <c r="C886" s="274">
        <v>407010</v>
      </c>
      <c r="D886" s="274" t="s">
        <v>279</v>
      </c>
      <c r="E886" s="274" t="s">
        <v>280</v>
      </c>
      <c r="F886" s="301" t="s">
        <v>281</v>
      </c>
      <c r="G886" s="275" t="s">
        <v>282</v>
      </c>
      <c r="H886" s="276">
        <v>295801.06</v>
      </c>
      <c r="I886" s="202"/>
      <c r="J886" s="277">
        <f>88740.32+82298.59</f>
        <v>171038.91</v>
      </c>
      <c r="K886" s="134">
        <v>0</v>
      </c>
      <c r="L886" s="134">
        <v>0</v>
      </c>
      <c r="M886" s="134" t="s">
        <v>33</v>
      </c>
      <c r="N886" s="134">
        <f>I886*100/H886</f>
        <v>0</v>
      </c>
      <c r="O886" s="134">
        <f>J886*100/H886</f>
        <v>57.822277580749713</v>
      </c>
      <c r="P886" s="134">
        <f>I886*100/H886</f>
        <v>0</v>
      </c>
      <c r="Q886" s="134">
        <f>J886*100/H886</f>
        <v>57.822277580749713</v>
      </c>
      <c r="R886" s="132"/>
      <c r="S886" s="135" t="s">
        <v>34</v>
      </c>
    </row>
    <row r="887" spans="1:19" ht="15.75" thickBot="1" x14ac:dyDescent="0.3">
      <c r="A887" s="282"/>
      <c r="B887" s="59"/>
      <c r="C887" s="59"/>
      <c r="D887" s="59"/>
      <c r="E887" s="60"/>
      <c r="F887" s="60"/>
      <c r="G887" s="205" t="s">
        <v>138</v>
      </c>
      <c r="H887" s="61">
        <f>H854+H855+H856+H857+H858+H883+H884+H885+H886</f>
        <v>2489741.66</v>
      </c>
      <c r="I887" s="192">
        <f>SUM(I854:I886)</f>
        <v>16007.11</v>
      </c>
      <c r="J887" s="324">
        <f>SUM(J854:J886)</f>
        <v>2159251.2000000002</v>
      </c>
      <c r="K887" s="221">
        <v>0</v>
      </c>
      <c r="L887" s="222">
        <f>SUM(L854:L854)</f>
        <v>0</v>
      </c>
      <c r="M887" s="223">
        <f>SUM(M854:M854)</f>
        <v>0</v>
      </c>
      <c r="N887" s="278"/>
      <c r="O887" s="60"/>
      <c r="P887" s="60"/>
      <c r="Q887" s="60"/>
      <c r="R887" s="60"/>
      <c r="S887" s="60"/>
    </row>
    <row r="888" spans="1:19" x14ac:dyDescent="0.25">
      <c r="A888" s="282"/>
      <c r="B888" s="59"/>
      <c r="C888" s="59"/>
      <c r="D888" s="59"/>
      <c r="E888" s="60"/>
      <c r="F888" s="60"/>
      <c r="G888" s="205"/>
      <c r="H888" s="70"/>
      <c r="I888" s="70"/>
      <c r="J888" s="325"/>
      <c r="K888" s="224"/>
      <c r="L888" s="225"/>
      <c r="M888" s="225"/>
      <c r="N888" s="278"/>
      <c r="O888" s="60"/>
      <c r="P888" s="60"/>
      <c r="Q888" s="60"/>
      <c r="R888" s="60"/>
      <c r="S888" s="60"/>
    </row>
    <row r="889" spans="1:19" x14ac:dyDescent="0.25">
      <c r="A889" s="282"/>
      <c r="B889" s="59"/>
      <c r="C889" s="59"/>
      <c r="D889" s="59"/>
      <c r="E889" s="60"/>
      <c r="F889" s="60"/>
      <c r="G889" s="205"/>
      <c r="H889" s="70"/>
      <c r="I889" s="70"/>
      <c r="J889" s="325"/>
      <c r="K889" s="224"/>
      <c r="L889" s="225"/>
      <c r="M889" s="225"/>
      <c r="N889" s="278"/>
      <c r="O889" s="60"/>
      <c r="P889" s="60"/>
      <c r="Q889" s="60"/>
      <c r="R889" s="60"/>
      <c r="S889" s="60"/>
    </row>
    <row r="890" spans="1:19" x14ac:dyDescent="0.25">
      <c r="A890" s="69"/>
      <c r="B890" s="68"/>
      <c r="C890" s="68"/>
      <c r="D890" s="68"/>
      <c r="E890" s="69"/>
      <c r="F890" s="279"/>
      <c r="G890" s="69"/>
      <c r="H890" s="292"/>
      <c r="I890" s="293"/>
      <c r="J890" s="294"/>
      <c r="K890" s="205"/>
      <c r="L890" s="295"/>
      <c r="M890" s="296"/>
      <c r="N890" s="278"/>
      <c r="O890" s="291"/>
      <c r="P890" s="60"/>
      <c r="Q890" s="60"/>
      <c r="R890" s="60"/>
      <c r="S890" s="60"/>
    </row>
    <row r="891" spans="1:19" x14ac:dyDescent="0.25">
      <c r="A891" s="13"/>
      <c r="B891" s="1"/>
      <c r="C891" s="1"/>
      <c r="D891" s="1"/>
      <c r="E891" s="1"/>
      <c r="F891" s="2"/>
      <c r="G891" s="1"/>
      <c r="H891" s="80"/>
      <c r="I891" s="80"/>
      <c r="J891" s="1"/>
      <c r="K891" s="6"/>
      <c r="L891" s="1"/>
      <c r="M891" s="1"/>
      <c r="N891" s="226"/>
      <c r="O891" s="227"/>
      <c r="P891" s="6"/>
      <c r="Q891" s="6"/>
      <c r="R891" s="6"/>
      <c r="S891" s="280"/>
    </row>
    <row r="892" spans="1:19" x14ac:dyDescent="0.25">
      <c r="A892" s="13"/>
      <c r="B892" s="1"/>
      <c r="C892" s="1"/>
      <c r="D892" s="1"/>
      <c r="E892" s="1"/>
      <c r="F892" s="2"/>
      <c r="G892" s="1"/>
      <c r="H892" s="80"/>
      <c r="I892" s="80"/>
      <c r="J892" s="1"/>
      <c r="K892" s="6"/>
      <c r="L892" s="1"/>
      <c r="M892" s="1"/>
      <c r="N892" s="226"/>
      <c r="O892" s="227"/>
      <c r="P892" s="6"/>
      <c r="Q892" s="6"/>
      <c r="R892" s="6"/>
      <c r="S892" s="1"/>
    </row>
    <row r="893" spans="1:19" x14ac:dyDescent="0.25">
      <c r="A893" s="13"/>
      <c r="B893" s="1"/>
      <c r="C893" s="1"/>
      <c r="D893" s="1"/>
      <c r="E893" s="1"/>
      <c r="F893" s="2"/>
      <c r="G893" s="1"/>
      <c r="H893" s="80"/>
      <c r="I893" s="80"/>
      <c r="J893" s="1"/>
      <c r="K893" s="6"/>
      <c r="L893" s="1"/>
      <c r="M893" s="1"/>
      <c r="N893" s="226"/>
      <c r="O893" s="227"/>
      <c r="P893" s="6"/>
      <c r="Q893" s="6"/>
      <c r="R893" s="6"/>
      <c r="S893" s="1"/>
    </row>
    <row r="894" spans="1:19" x14ac:dyDescent="0.25">
      <c r="A894" s="13"/>
      <c r="B894" s="1"/>
      <c r="C894" s="1"/>
      <c r="D894" s="1"/>
      <c r="E894" s="1"/>
      <c r="F894" s="2"/>
      <c r="G894" s="1"/>
      <c r="H894" s="80"/>
      <c r="I894" s="80"/>
      <c r="J894" s="1"/>
      <c r="K894" s="6"/>
      <c r="L894" s="1"/>
      <c r="M894" s="1"/>
      <c r="N894" s="226"/>
      <c r="O894" s="227"/>
      <c r="P894" s="6"/>
      <c r="Q894" s="6"/>
      <c r="R894" s="6"/>
      <c r="S894" s="1"/>
    </row>
    <row r="895" spans="1:19" x14ac:dyDescent="0.25">
      <c r="A895" s="13"/>
      <c r="B895" s="1"/>
      <c r="C895" s="1"/>
      <c r="D895" s="1"/>
      <c r="E895" s="1"/>
      <c r="F895" s="2"/>
      <c r="G895" s="1"/>
      <c r="H895" s="80"/>
      <c r="I895" s="80"/>
      <c r="J895" s="1"/>
      <c r="K895" s="6"/>
      <c r="L895" s="1"/>
      <c r="M895" s="1"/>
      <c r="N895" s="226"/>
      <c r="O895" s="227"/>
      <c r="P895" s="6"/>
      <c r="Q895" s="6"/>
      <c r="R895" s="6"/>
      <c r="S895" s="1"/>
    </row>
    <row r="896" spans="1:19" x14ac:dyDescent="0.25">
      <c r="A896" s="13"/>
      <c r="B896" s="1"/>
      <c r="C896" s="1"/>
      <c r="D896" s="1"/>
      <c r="E896" s="1"/>
      <c r="F896" s="2"/>
      <c r="G896" s="1"/>
      <c r="H896" s="80"/>
      <c r="I896" s="80"/>
      <c r="J896" s="1"/>
      <c r="K896" s="6"/>
      <c r="L896" s="1"/>
      <c r="M896" s="1"/>
      <c r="N896" s="226"/>
      <c r="O896" s="227"/>
      <c r="P896" s="6"/>
      <c r="Q896" s="6"/>
      <c r="R896" s="6"/>
      <c r="S896" s="1"/>
    </row>
    <row r="897" spans="1:19" x14ac:dyDescent="0.25">
      <c r="A897" s="13"/>
      <c r="B897" s="1"/>
      <c r="C897" s="1"/>
      <c r="D897" s="1"/>
      <c r="E897" s="1"/>
      <c r="F897" s="2"/>
      <c r="G897" s="1"/>
      <c r="H897" s="80"/>
      <c r="I897" s="80"/>
      <c r="J897" s="1"/>
      <c r="K897" s="6"/>
      <c r="L897" s="1"/>
      <c r="M897" s="1"/>
      <c r="N897" s="226"/>
      <c r="O897" s="227"/>
      <c r="P897" s="6"/>
      <c r="Q897" s="6"/>
      <c r="R897" s="6"/>
      <c r="S897" s="1"/>
    </row>
    <row r="898" spans="1:19" x14ac:dyDescent="0.25">
      <c r="A898" s="13"/>
      <c r="B898" s="1"/>
      <c r="C898" s="1"/>
      <c r="D898" s="1"/>
      <c r="E898" s="1"/>
      <c r="F898" s="2"/>
      <c r="G898" s="1"/>
      <c r="H898" s="80"/>
      <c r="I898" s="80"/>
      <c r="J898" s="1"/>
      <c r="K898" s="6"/>
      <c r="L898" s="1"/>
      <c r="M898" s="1"/>
      <c r="N898" s="226"/>
      <c r="O898" s="227"/>
      <c r="P898" s="6"/>
      <c r="Q898" s="6"/>
      <c r="R898" s="6"/>
      <c r="S898" s="1"/>
    </row>
    <row r="899" spans="1:19" x14ac:dyDescent="0.25">
      <c r="A899" s="13"/>
      <c r="B899" s="1"/>
      <c r="C899" s="1"/>
      <c r="D899" s="1"/>
      <c r="E899" s="1"/>
      <c r="F899" s="2"/>
      <c r="G899" s="1"/>
      <c r="H899" s="80"/>
      <c r="I899" s="80"/>
      <c r="J899" s="1"/>
      <c r="K899" s="6"/>
      <c r="L899" s="1"/>
      <c r="M899" s="1"/>
      <c r="N899" s="226"/>
      <c r="O899" s="227"/>
      <c r="P899" s="6"/>
      <c r="Q899" s="6"/>
      <c r="R899" s="6"/>
      <c r="S899" s="1"/>
    </row>
    <row r="900" spans="1:19" x14ac:dyDescent="0.25">
      <c r="A900" s="13"/>
      <c r="B900" s="1"/>
      <c r="C900" s="1"/>
      <c r="D900" s="1"/>
      <c r="E900" s="1"/>
      <c r="F900" s="2"/>
      <c r="G900" s="1"/>
      <c r="H900" s="80"/>
      <c r="I900" s="80"/>
      <c r="J900" s="1"/>
      <c r="K900" s="6"/>
      <c r="L900" s="1"/>
      <c r="M900" s="1"/>
      <c r="N900" s="226"/>
      <c r="O900" s="227"/>
      <c r="P900" s="6"/>
      <c r="Q900" s="6"/>
      <c r="R900" s="6"/>
      <c r="S900" s="1"/>
    </row>
    <row r="901" spans="1:19" x14ac:dyDescent="0.25">
      <c r="A901" s="1"/>
      <c r="B901" s="1"/>
      <c r="C901" s="1" t="s">
        <v>139</v>
      </c>
      <c r="D901" s="2"/>
      <c r="E901" s="1"/>
      <c r="F901" s="2"/>
      <c r="G901" s="1"/>
      <c r="H901" s="80"/>
      <c r="I901" s="80"/>
      <c r="J901" s="1"/>
      <c r="K901" s="6"/>
      <c r="L901" s="1"/>
      <c r="M901" s="1"/>
      <c r="N901" s="226"/>
      <c r="O901" s="227"/>
      <c r="P901" s="6"/>
      <c r="Q901" s="6"/>
      <c r="R901" s="6"/>
      <c r="S901" s="1"/>
    </row>
    <row r="902" spans="1:19" x14ac:dyDescent="0.25">
      <c r="A902" s="1"/>
      <c r="B902" s="1"/>
      <c r="C902" s="1"/>
      <c r="D902" s="2"/>
      <c r="E902" s="1"/>
      <c r="F902" s="2"/>
      <c r="G902" s="1"/>
      <c r="H902" s="80"/>
      <c r="I902" s="80"/>
      <c r="J902" s="1"/>
      <c r="K902" s="6"/>
      <c r="L902" s="1"/>
      <c r="M902" s="1"/>
      <c r="N902" s="226"/>
      <c r="O902" s="227"/>
      <c r="P902" s="6"/>
      <c r="Q902" s="6"/>
      <c r="R902" s="6"/>
      <c r="S902" s="1"/>
    </row>
    <row r="903" spans="1:19" x14ac:dyDescent="0.25">
      <c r="A903" s="1"/>
      <c r="B903" s="1"/>
      <c r="C903" s="1"/>
      <c r="D903" s="2"/>
      <c r="E903" s="1"/>
      <c r="F903" s="2"/>
      <c r="G903" s="1"/>
      <c r="H903" s="80"/>
      <c r="I903" s="80"/>
      <c r="J903" s="1"/>
      <c r="K903" s="6"/>
      <c r="L903" s="1"/>
      <c r="M903" s="1"/>
      <c r="N903" s="226"/>
      <c r="O903" s="227"/>
      <c r="P903" s="6"/>
      <c r="Q903" s="6"/>
      <c r="R903" s="6"/>
      <c r="S903" s="1"/>
    </row>
    <row r="904" spans="1:19" x14ac:dyDescent="0.25">
      <c r="A904" s="1"/>
      <c r="B904" s="1"/>
      <c r="C904" s="1"/>
      <c r="D904" s="2"/>
      <c r="E904" s="1"/>
      <c r="F904" s="2"/>
      <c r="G904" s="1"/>
      <c r="H904" s="80"/>
      <c r="I904" s="80"/>
      <c r="J904" s="1"/>
      <c r="K904" s="6"/>
      <c r="L904" s="1"/>
      <c r="M904" s="1"/>
      <c r="N904" s="226"/>
      <c r="O904" s="227"/>
      <c r="P904" s="6"/>
      <c r="Q904" s="6"/>
      <c r="R904" s="6"/>
      <c r="S904" s="1"/>
    </row>
    <row r="905" spans="1:19" x14ac:dyDescent="0.25">
      <c r="A905" s="1"/>
      <c r="B905" s="81" t="s">
        <v>0</v>
      </c>
      <c r="C905" s="81"/>
      <c r="D905" s="81"/>
      <c r="E905" s="9" t="s">
        <v>71</v>
      </c>
      <c r="F905" s="9"/>
      <c r="G905" s="9"/>
      <c r="H905" s="9"/>
      <c r="I905" s="9"/>
      <c r="J905" s="9"/>
      <c r="K905" s="10"/>
      <c r="L905" s="11"/>
      <c r="M905" s="11"/>
      <c r="N905" s="228"/>
      <c r="O905" s="227"/>
      <c r="P905" s="6"/>
      <c r="Q905" s="6"/>
      <c r="R905" s="6"/>
      <c r="S905" s="1"/>
    </row>
    <row r="906" spans="1:19" x14ac:dyDescent="0.25">
      <c r="A906" s="1"/>
      <c r="C906" s="229"/>
      <c r="D906" s="229" t="s">
        <v>2</v>
      </c>
      <c r="E906" s="230" t="s">
        <v>283</v>
      </c>
      <c r="F906" s="230"/>
      <c r="G906" s="230"/>
      <c r="H906" s="230"/>
      <c r="I906" s="230"/>
      <c r="J906" s="230"/>
      <c r="K906" s="10"/>
      <c r="L906" s="11"/>
      <c r="M906" s="11"/>
      <c r="N906" s="228"/>
      <c r="O906" s="227"/>
      <c r="P906" s="6"/>
      <c r="Q906" s="6"/>
      <c r="R906" s="6"/>
      <c r="S906" s="1"/>
    </row>
    <row r="907" spans="1:19" x14ac:dyDescent="0.25">
      <c r="A907" s="13"/>
      <c r="C907" s="145"/>
      <c r="D907" s="145" t="s">
        <v>4</v>
      </c>
      <c r="E907" s="231" t="s">
        <v>69</v>
      </c>
      <c r="F907" s="231"/>
      <c r="G907" s="16"/>
      <c r="H907" s="87"/>
      <c r="I907" s="88"/>
      <c r="J907" s="89"/>
      <c r="K907" s="6"/>
      <c r="L907" s="11"/>
      <c r="M907" s="11"/>
      <c r="N907" s="228"/>
      <c r="O907" s="227"/>
      <c r="P907" s="6"/>
      <c r="Q907" s="6"/>
      <c r="R907" s="6"/>
      <c r="S907" s="1"/>
    </row>
    <row r="908" spans="1:19" ht="15.75" thickBot="1" x14ac:dyDescent="0.3">
      <c r="A908" s="13"/>
      <c r="B908" s="90"/>
      <c r="C908" s="90"/>
      <c r="D908" s="90"/>
      <c r="E908" s="91"/>
      <c r="F908" s="91"/>
      <c r="G908" s="21"/>
      <c r="H908" s="94"/>
      <c r="I908" s="95"/>
      <c r="J908" s="27"/>
      <c r="K908" s="6"/>
      <c r="L908" s="11"/>
      <c r="M908" s="11"/>
      <c r="N908" s="228"/>
      <c r="O908" s="227"/>
      <c r="P908" s="6"/>
      <c r="Q908" s="6"/>
      <c r="R908" s="6"/>
      <c r="S908" s="1"/>
    </row>
    <row r="909" spans="1:19" x14ac:dyDescent="0.25">
      <c r="A909" s="10"/>
      <c r="B909" s="240" t="s">
        <v>217</v>
      </c>
      <c r="C909" s="241" t="s">
        <v>7</v>
      </c>
      <c r="D909" s="242"/>
      <c r="E909" s="243" t="s">
        <v>218</v>
      </c>
      <c r="F909" s="243" t="s">
        <v>219</v>
      </c>
      <c r="G909" s="243" t="s">
        <v>10</v>
      </c>
      <c r="H909" s="244" t="s">
        <v>73</v>
      </c>
      <c r="I909" s="241" t="s">
        <v>12</v>
      </c>
      <c r="J909" s="245"/>
      <c r="K909" s="245"/>
      <c r="L909" s="245"/>
      <c r="M909" s="242"/>
      <c r="N909" s="246" t="s">
        <v>13</v>
      </c>
      <c r="O909" s="247"/>
      <c r="P909" s="246" t="s">
        <v>14</v>
      </c>
      <c r="Q909" s="247"/>
      <c r="R909" s="246" t="s">
        <v>15</v>
      </c>
      <c r="S909" s="248"/>
    </row>
    <row r="910" spans="1:19" x14ac:dyDescent="0.25">
      <c r="A910" s="10"/>
      <c r="B910" s="249"/>
      <c r="C910" s="39" t="s">
        <v>16</v>
      </c>
      <c r="D910" s="39" t="s">
        <v>17</v>
      </c>
      <c r="E910" s="250"/>
      <c r="F910" s="250"/>
      <c r="G910" s="250"/>
      <c r="H910" s="251"/>
      <c r="I910" s="252" t="s">
        <v>18</v>
      </c>
      <c r="J910" s="253"/>
      <c r="K910" s="252" t="s">
        <v>19</v>
      </c>
      <c r="L910" s="254"/>
      <c r="M910" s="253"/>
      <c r="N910" s="255" t="s">
        <v>20</v>
      </c>
      <c r="O910" s="256"/>
      <c r="P910" s="255" t="s">
        <v>20</v>
      </c>
      <c r="Q910" s="256"/>
      <c r="R910" s="255"/>
      <c r="S910" s="257"/>
    </row>
    <row r="911" spans="1:19" ht="23.25" thickBot="1" x14ac:dyDescent="0.3">
      <c r="A911" s="37"/>
      <c r="B911" s="249"/>
      <c r="C911" s="250"/>
      <c r="D911" s="250"/>
      <c r="E911" s="250"/>
      <c r="F911" s="250"/>
      <c r="G911" s="250"/>
      <c r="H911" s="251"/>
      <c r="I911" s="102" t="s">
        <v>24</v>
      </c>
      <c r="J911" s="43" t="s">
        <v>22</v>
      </c>
      <c r="K911" s="43" t="s">
        <v>220</v>
      </c>
      <c r="L911" s="43" t="s">
        <v>24</v>
      </c>
      <c r="M911" s="258" t="s">
        <v>25</v>
      </c>
      <c r="N911" s="259" t="s">
        <v>26</v>
      </c>
      <c r="O911" s="43" t="s">
        <v>25</v>
      </c>
      <c r="P911" s="43" t="s">
        <v>21</v>
      </c>
      <c r="Q911" s="43" t="s">
        <v>25</v>
      </c>
      <c r="R911" s="260" t="s">
        <v>27</v>
      </c>
      <c r="S911" s="261" t="s">
        <v>28</v>
      </c>
    </row>
    <row r="912" spans="1:19" ht="56.25" x14ac:dyDescent="0.25">
      <c r="A912" s="37"/>
      <c r="B912" s="262">
        <v>159951012</v>
      </c>
      <c r="C912" s="263">
        <v>408001</v>
      </c>
      <c r="D912" s="263" t="s">
        <v>284</v>
      </c>
      <c r="E912" s="263" t="s">
        <v>172</v>
      </c>
      <c r="F912" s="105" t="s">
        <v>285</v>
      </c>
      <c r="G912" s="108" t="s">
        <v>286</v>
      </c>
      <c r="H912" s="265">
        <v>39703.440000000002</v>
      </c>
      <c r="I912" s="198"/>
      <c r="J912" s="266">
        <v>39703.440000000002</v>
      </c>
      <c r="K912" s="110">
        <v>0</v>
      </c>
      <c r="L912" s="110">
        <v>0</v>
      </c>
      <c r="M912" s="111" t="s">
        <v>33</v>
      </c>
      <c r="N912" s="112">
        <f>I912*100/H912</f>
        <v>0</v>
      </c>
      <c r="O912" s="112">
        <f>J912*100/H912</f>
        <v>100</v>
      </c>
      <c r="P912" s="112">
        <v>0</v>
      </c>
      <c r="Q912" s="112">
        <f>J912*100/H912</f>
        <v>100</v>
      </c>
      <c r="R912" s="110"/>
      <c r="S912" s="113" t="s">
        <v>34</v>
      </c>
    </row>
    <row r="913" spans="1:19" ht="78.75" x14ac:dyDescent="0.25">
      <c r="A913" s="37"/>
      <c r="B913" s="268">
        <v>159951009</v>
      </c>
      <c r="C913" s="269">
        <v>408003</v>
      </c>
      <c r="D913" s="269" t="s">
        <v>287</v>
      </c>
      <c r="E913" s="269" t="s">
        <v>172</v>
      </c>
      <c r="F913" s="116" t="s">
        <v>61</v>
      </c>
      <c r="G913" s="326" t="s">
        <v>288</v>
      </c>
      <c r="H913" s="271">
        <v>104423.26</v>
      </c>
      <c r="I913" s="200"/>
      <c r="J913" s="272">
        <v>104423.26</v>
      </c>
      <c r="K913" s="121">
        <v>0</v>
      </c>
      <c r="L913" s="121">
        <v>0</v>
      </c>
      <c r="M913" s="122" t="s">
        <v>33</v>
      </c>
      <c r="N913" s="157">
        <f>I913*100/H913</f>
        <v>0</v>
      </c>
      <c r="O913" s="157">
        <f>J913*100/H913</f>
        <v>100</v>
      </c>
      <c r="P913" s="157">
        <v>0</v>
      </c>
      <c r="Q913" s="157">
        <f>J913*100/H913</f>
        <v>100</v>
      </c>
      <c r="R913" s="121"/>
      <c r="S913" s="123" t="s">
        <v>34</v>
      </c>
    </row>
    <row r="914" spans="1:19" ht="78.75" x14ac:dyDescent="0.25">
      <c r="A914" s="37"/>
      <c r="B914" s="268">
        <v>159951010</v>
      </c>
      <c r="C914" s="269">
        <v>408004</v>
      </c>
      <c r="D914" s="269" t="s">
        <v>289</v>
      </c>
      <c r="E914" s="269" t="s">
        <v>172</v>
      </c>
      <c r="F914" s="116" t="s">
        <v>290</v>
      </c>
      <c r="G914" s="326" t="s">
        <v>291</v>
      </c>
      <c r="H914" s="271">
        <v>14890.27</v>
      </c>
      <c r="I914" s="200"/>
      <c r="J914" s="272">
        <v>14890.27</v>
      </c>
      <c r="K914" s="121">
        <v>0</v>
      </c>
      <c r="L914" s="121">
        <v>0</v>
      </c>
      <c r="M914" s="122" t="s">
        <v>33</v>
      </c>
      <c r="N914" s="157">
        <f>I914*100/H914</f>
        <v>0</v>
      </c>
      <c r="O914" s="157">
        <f>J914*100/H914</f>
        <v>100</v>
      </c>
      <c r="P914" s="157">
        <v>0</v>
      </c>
      <c r="Q914" s="157">
        <f>J914*100/H914</f>
        <v>100</v>
      </c>
      <c r="R914" s="121"/>
      <c r="S914" s="123" t="s">
        <v>34</v>
      </c>
    </row>
    <row r="915" spans="1:19" ht="45" x14ac:dyDescent="0.25">
      <c r="A915" s="37"/>
      <c r="B915" s="268">
        <v>159951024</v>
      </c>
      <c r="C915" s="269">
        <v>408007</v>
      </c>
      <c r="D915" s="269" t="s">
        <v>292</v>
      </c>
      <c r="E915" s="269" t="s">
        <v>293</v>
      </c>
      <c r="F915" s="116" t="s">
        <v>38</v>
      </c>
      <c r="G915" s="326" t="s">
        <v>294</v>
      </c>
      <c r="H915" s="271">
        <v>152200</v>
      </c>
      <c r="I915" s="200"/>
      <c r="J915" s="272">
        <v>152200</v>
      </c>
      <c r="K915" s="121">
        <v>0</v>
      </c>
      <c r="L915" s="121">
        <v>0</v>
      </c>
      <c r="M915" s="122" t="s">
        <v>33</v>
      </c>
      <c r="N915" s="157">
        <f>(I915*100)/H915</f>
        <v>0</v>
      </c>
      <c r="O915" s="157">
        <f>(J915*100)/H915</f>
        <v>100</v>
      </c>
      <c r="P915" s="157">
        <f>I915*100/H915</f>
        <v>0</v>
      </c>
      <c r="Q915" s="157">
        <f>(J915*100)/H915</f>
        <v>100</v>
      </c>
      <c r="R915" s="121"/>
      <c r="S915" s="123" t="s">
        <v>34</v>
      </c>
    </row>
    <row r="916" spans="1:19" ht="67.5" x14ac:dyDescent="0.25">
      <c r="A916" s="37"/>
      <c r="B916" s="268">
        <v>159951041</v>
      </c>
      <c r="C916" s="269">
        <v>408008</v>
      </c>
      <c r="D916" s="269" t="s">
        <v>295</v>
      </c>
      <c r="E916" s="269" t="s">
        <v>293</v>
      </c>
      <c r="F916" s="116" t="s">
        <v>38</v>
      </c>
      <c r="G916" s="326" t="s">
        <v>296</v>
      </c>
      <c r="H916" s="271">
        <v>390000</v>
      </c>
      <c r="I916" s="200"/>
      <c r="J916" s="272">
        <v>390000</v>
      </c>
      <c r="K916" s="121">
        <v>0</v>
      </c>
      <c r="L916" s="121">
        <v>0</v>
      </c>
      <c r="M916" s="122" t="s">
        <v>33</v>
      </c>
      <c r="N916" s="157">
        <v>0</v>
      </c>
      <c r="O916" s="157">
        <v>100</v>
      </c>
      <c r="P916" s="157">
        <v>0</v>
      </c>
      <c r="Q916" s="157">
        <v>100</v>
      </c>
      <c r="R916" s="121"/>
      <c r="S916" s="123" t="s">
        <v>34</v>
      </c>
    </row>
    <row r="917" spans="1:19" ht="123.75" x14ac:dyDescent="0.25">
      <c r="A917" s="37"/>
      <c r="B917" s="268">
        <v>159951046</v>
      </c>
      <c r="C917" s="269">
        <v>408009</v>
      </c>
      <c r="D917" s="269" t="s">
        <v>297</v>
      </c>
      <c r="E917" s="269" t="s">
        <v>293</v>
      </c>
      <c r="F917" s="116" t="s">
        <v>38</v>
      </c>
      <c r="G917" s="270" t="s">
        <v>298</v>
      </c>
      <c r="H917" s="271">
        <v>600000</v>
      </c>
      <c r="I917" s="200"/>
      <c r="J917" s="272">
        <v>600000</v>
      </c>
      <c r="K917" s="121">
        <v>0</v>
      </c>
      <c r="L917" s="121">
        <v>0</v>
      </c>
      <c r="M917" s="122" t="s">
        <v>33</v>
      </c>
      <c r="N917" s="157">
        <v>0</v>
      </c>
      <c r="O917" s="157">
        <v>100</v>
      </c>
      <c r="P917" s="157">
        <v>0</v>
      </c>
      <c r="Q917" s="157">
        <v>100</v>
      </c>
      <c r="R917" s="121"/>
      <c r="S917" s="123" t="s">
        <v>34</v>
      </c>
    </row>
    <row r="918" spans="1:19" ht="102" thickBot="1" x14ac:dyDescent="0.3">
      <c r="A918" s="37"/>
      <c r="B918" s="273">
        <v>159951047</v>
      </c>
      <c r="C918" s="274">
        <v>408010</v>
      </c>
      <c r="D918" s="274" t="s">
        <v>299</v>
      </c>
      <c r="E918" s="274" t="s">
        <v>293</v>
      </c>
      <c r="F918" s="127" t="s">
        <v>38</v>
      </c>
      <c r="G918" s="327" t="s">
        <v>298</v>
      </c>
      <c r="H918" s="276">
        <v>540000</v>
      </c>
      <c r="I918" s="202"/>
      <c r="J918" s="277">
        <v>540000</v>
      </c>
      <c r="K918" s="132">
        <v>0</v>
      </c>
      <c r="L918" s="132">
        <v>0</v>
      </c>
      <c r="M918" s="133" t="s">
        <v>33</v>
      </c>
      <c r="N918" s="134">
        <v>0</v>
      </c>
      <c r="O918" s="134">
        <v>100</v>
      </c>
      <c r="P918" s="134">
        <v>0</v>
      </c>
      <c r="Q918" s="328">
        <v>100</v>
      </c>
      <c r="R918" s="132"/>
      <c r="S918" s="135" t="s">
        <v>34</v>
      </c>
    </row>
    <row r="919" spans="1:19" x14ac:dyDescent="0.25">
      <c r="A919" s="37"/>
      <c r="B919" s="302"/>
      <c r="C919" s="302"/>
      <c r="D919" s="302"/>
      <c r="E919" s="302"/>
      <c r="F919" s="137"/>
      <c r="G919" s="329"/>
      <c r="H919" s="55"/>
      <c r="I919" s="204"/>
      <c r="J919" s="305"/>
      <c r="K919" s="142"/>
      <c r="L919" s="142"/>
      <c r="M919" s="143"/>
      <c r="N919" s="144"/>
      <c r="O919" s="144"/>
      <c r="P919" s="144"/>
      <c r="Q919" s="330"/>
      <c r="R919" s="142"/>
      <c r="S919" s="142"/>
    </row>
    <row r="920" spans="1:19" x14ac:dyDescent="0.25">
      <c r="A920" s="37"/>
      <c r="B920" s="302"/>
      <c r="C920" s="302"/>
      <c r="D920" s="302"/>
      <c r="E920" s="302"/>
      <c r="F920" s="137"/>
      <c r="G920" s="329"/>
      <c r="H920" s="55"/>
      <c r="I920" s="204"/>
      <c r="J920" s="305"/>
      <c r="K920" s="142"/>
      <c r="L920" s="142"/>
      <c r="M920" s="143"/>
      <c r="N920" s="144"/>
      <c r="O920" s="144"/>
      <c r="P920" s="144"/>
      <c r="Q920" s="330"/>
      <c r="R920" s="142"/>
      <c r="S920" s="142"/>
    </row>
    <row r="921" spans="1:19" x14ac:dyDescent="0.25">
      <c r="A921" s="37"/>
      <c r="B921" s="302"/>
      <c r="C921" s="302"/>
      <c r="D921" s="302"/>
      <c r="E921" s="302"/>
      <c r="F921" s="137"/>
      <c r="G921" s="329"/>
      <c r="H921" s="55"/>
      <c r="I921" s="204"/>
      <c r="J921" s="305"/>
      <c r="K921" s="142"/>
      <c r="L921" s="142"/>
      <c r="M921" s="143"/>
      <c r="N921" s="144"/>
      <c r="O921" s="144"/>
      <c r="P921" s="144"/>
      <c r="Q921" s="330"/>
      <c r="R921" s="142"/>
      <c r="S921" s="142"/>
    </row>
    <row r="922" spans="1:19" x14ac:dyDescent="0.25">
      <c r="A922" s="37"/>
      <c r="B922" s="302"/>
      <c r="C922" s="302"/>
      <c r="D922" s="302"/>
      <c r="E922" s="302"/>
      <c r="F922" s="137"/>
      <c r="G922" s="329"/>
      <c r="H922" s="55"/>
      <c r="I922" s="204"/>
      <c r="J922" s="305"/>
      <c r="K922" s="142"/>
      <c r="L922" s="142"/>
      <c r="M922" s="143"/>
      <c r="N922" s="144"/>
      <c r="O922" s="144"/>
      <c r="P922" s="144"/>
      <c r="Q922" s="330"/>
      <c r="R922" s="142"/>
      <c r="S922" s="142"/>
    </row>
    <row r="923" spans="1:19" x14ac:dyDescent="0.25">
      <c r="A923" s="37"/>
      <c r="B923" s="302"/>
      <c r="C923" s="302"/>
      <c r="D923" s="302"/>
      <c r="E923" s="302"/>
      <c r="F923" s="137"/>
      <c r="G923" s="329"/>
      <c r="H923" s="55"/>
      <c r="I923" s="204"/>
      <c r="J923" s="305"/>
      <c r="K923" s="142"/>
      <c r="L923" s="142"/>
      <c r="M923" s="143"/>
      <c r="N923" s="144"/>
      <c r="O923" s="144"/>
      <c r="P923" s="144"/>
      <c r="Q923" s="330"/>
      <c r="R923" s="142"/>
      <c r="S923" s="142"/>
    </row>
    <row r="924" spans="1:19" x14ac:dyDescent="0.25">
      <c r="A924" s="37"/>
      <c r="B924" s="302"/>
      <c r="C924" s="302"/>
      <c r="D924" s="302"/>
      <c r="E924" s="302"/>
      <c r="F924" s="137"/>
      <c r="G924" s="329"/>
      <c r="H924" s="55"/>
      <c r="I924" s="204"/>
      <c r="J924" s="305"/>
      <c r="K924" s="142"/>
      <c r="L924" s="142"/>
      <c r="M924" s="143"/>
      <c r="N924" s="144"/>
      <c r="O924" s="144"/>
      <c r="P924" s="144"/>
      <c r="Q924" s="330"/>
      <c r="R924" s="142"/>
      <c r="S924" s="142"/>
    </row>
    <row r="925" spans="1:19" x14ac:dyDescent="0.25">
      <c r="A925" s="37"/>
      <c r="B925" s="302"/>
      <c r="C925" s="302"/>
      <c r="D925" s="302"/>
      <c r="E925" s="302"/>
      <c r="F925" s="137"/>
      <c r="G925" s="329"/>
      <c r="H925" s="55"/>
      <c r="I925" s="204"/>
      <c r="J925" s="305"/>
      <c r="K925" s="142"/>
      <c r="L925" s="142"/>
      <c r="M925" s="143"/>
      <c r="N925" s="144"/>
      <c r="O925" s="144"/>
      <c r="P925" s="144"/>
      <c r="Q925" s="330"/>
      <c r="R925" s="142"/>
      <c r="S925" s="142"/>
    </row>
    <row r="926" spans="1:19" x14ac:dyDescent="0.25">
      <c r="A926" s="1"/>
      <c r="B926" s="1"/>
      <c r="C926" s="1" t="s">
        <v>139</v>
      </c>
      <c r="D926" s="2"/>
      <c r="E926" s="1"/>
      <c r="F926" s="2"/>
      <c r="G926" s="1"/>
      <c r="H926" s="80"/>
      <c r="I926" s="80"/>
      <c r="J926" s="1"/>
      <c r="K926" s="6"/>
      <c r="L926" s="1"/>
      <c r="M926" s="1"/>
      <c r="N926" s="226"/>
      <c r="O926" s="227"/>
      <c r="P926" s="6"/>
      <c r="Q926" s="6"/>
      <c r="R926" s="6"/>
      <c r="S926" s="1"/>
    </row>
    <row r="927" spans="1:19" x14ac:dyDescent="0.25">
      <c r="A927" s="1"/>
      <c r="B927" s="1"/>
      <c r="C927" s="1"/>
      <c r="D927" s="2"/>
      <c r="E927" s="1"/>
      <c r="F927" s="2"/>
      <c r="G927" s="1"/>
      <c r="H927" s="80"/>
      <c r="I927" s="80"/>
      <c r="J927" s="1"/>
      <c r="K927" s="6"/>
      <c r="L927" s="1"/>
      <c r="M927" s="1"/>
      <c r="N927" s="226"/>
      <c r="O927" s="227"/>
      <c r="P927" s="6"/>
      <c r="Q927" s="6"/>
      <c r="R927" s="6"/>
      <c r="S927" s="1"/>
    </row>
    <row r="928" spans="1:19" x14ac:dyDescent="0.25">
      <c r="A928" s="1"/>
      <c r="B928" s="1"/>
      <c r="C928" s="1"/>
      <c r="D928" s="2"/>
      <c r="E928" s="1"/>
      <c r="F928" s="2"/>
      <c r="G928" s="1"/>
      <c r="H928" s="80"/>
      <c r="I928" s="80"/>
      <c r="J928" s="1"/>
      <c r="K928" s="6"/>
      <c r="L928" s="1"/>
      <c r="M928" s="1"/>
      <c r="N928" s="226"/>
      <c r="O928" s="227"/>
      <c r="P928" s="6"/>
      <c r="Q928" s="6"/>
      <c r="R928" s="6"/>
      <c r="S928" s="1"/>
    </row>
    <row r="929" spans="1:19" x14ac:dyDescent="0.25">
      <c r="A929" s="1"/>
      <c r="B929" s="1"/>
      <c r="C929" s="1"/>
      <c r="D929" s="2"/>
      <c r="E929" s="1"/>
      <c r="F929" s="2"/>
      <c r="G929" s="1"/>
      <c r="H929" s="80"/>
      <c r="I929" s="80"/>
      <c r="J929" s="1"/>
      <c r="K929" s="6"/>
      <c r="L929" s="1"/>
      <c r="M929" s="1"/>
      <c r="N929" s="226"/>
      <c r="O929" s="227"/>
      <c r="P929" s="6"/>
      <c r="Q929" s="6"/>
      <c r="R929" s="6"/>
      <c r="S929" s="1"/>
    </row>
    <row r="930" spans="1:19" x14ac:dyDescent="0.25">
      <c r="A930" s="1"/>
      <c r="B930" s="81" t="s">
        <v>0</v>
      </c>
      <c r="C930" s="81"/>
      <c r="D930" s="81"/>
      <c r="E930" s="9" t="s">
        <v>71</v>
      </c>
      <c r="F930" s="9"/>
      <c r="G930" s="9"/>
      <c r="H930" s="9"/>
      <c r="I930" s="9"/>
      <c r="J930" s="9"/>
      <c r="K930" s="10"/>
      <c r="L930" s="11"/>
      <c r="M930" s="11"/>
      <c r="N930" s="228"/>
      <c r="O930" s="227"/>
      <c r="P930" s="6"/>
      <c r="Q930" s="6"/>
      <c r="R930" s="6"/>
      <c r="S930" s="1"/>
    </row>
    <row r="931" spans="1:19" x14ac:dyDescent="0.25">
      <c r="A931" s="1"/>
      <c r="C931" s="229"/>
      <c r="D931" s="229" t="s">
        <v>2</v>
      </c>
      <c r="E931" s="230" t="s">
        <v>283</v>
      </c>
      <c r="F931" s="230"/>
      <c r="G931" s="230"/>
      <c r="H931" s="230"/>
      <c r="I931" s="230"/>
      <c r="J931" s="230"/>
      <c r="K931" s="10"/>
      <c r="L931" s="11"/>
      <c r="M931" s="11"/>
      <c r="N931" s="228"/>
      <c r="O931" s="227"/>
      <c r="P931" s="6"/>
      <c r="Q931" s="6"/>
      <c r="R931" s="6"/>
      <c r="S931" s="1"/>
    </row>
    <row r="932" spans="1:19" ht="15.75" thickBot="1" x14ac:dyDescent="0.3">
      <c r="A932" s="13"/>
      <c r="C932" s="145"/>
      <c r="D932" s="145" t="s">
        <v>4</v>
      </c>
      <c r="E932" s="231" t="s">
        <v>69</v>
      </c>
      <c r="F932" s="231"/>
      <c r="G932" s="16"/>
      <c r="H932" s="87"/>
      <c r="I932" s="88"/>
      <c r="J932" s="89"/>
      <c r="K932" s="6"/>
      <c r="L932" s="11"/>
      <c r="M932" s="11"/>
      <c r="N932" s="228"/>
      <c r="O932" s="227"/>
      <c r="P932" s="6"/>
      <c r="Q932" s="6"/>
      <c r="R932" s="6"/>
      <c r="S932" s="1"/>
    </row>
    <row r="933" spans="1:19" x14ac:dyDescent="0.25">
      <c r="A933" s="10"/>
      <c r="B933" s="240" t="s">
        <v>217</v>
      </c>
      <c r="C933" s="241" t="s">
        <v>7</v>
      </c>
      <c r="D933" s="242"/>
      <c r="E933" s="243" t="s">
        <v>218</v>
      </c>
      <c r="F933" s="243" t="s">
        <v>219</v>
      </c>
      <c r="G933" s="243" t="s">
        <v>10</v>
      </c>
      <c r="H933" s="244" t="s">
        <v>73</v>
      </c>
      <c r="I933" s="241" t="s">
        <v>12</v>
      </c>
      <c r="J933" s="245"/>
      <c r="K933" s="245"/>
      <c r="L933" s="245"/>
      <c r="M933" s="242"/>
      <c r="N933" s="246" t="s">
        <v>13</v>
      </c>
      <c r="O933" s="247"/>
      <c r="P933" s="246" t="s">
        <v>14</v>
      </c>
      <c r="Q933" s="247"/>
      <c r="R933" s="246" t="s">
        <v>15</v>
      </c>
      <c r="S933" s="248"/>
    </row>
    <row r="934" spans="1:19" x14ac:dyDescent="0.25">
      <c r="A934" s="10"/>
      <c r="B934" s="249"/>
      <c r="C934" s="39" t="s">
        <v>16</v>
      </c>
      <c r="D934" s="39" t="s">
        <v>17</v>
      </c>
      <c r="E934" s="250"/>
      <c r="F934" s="250"/>
      <c r="G934" s="250"/>
      <c r="H934" s="251"/>
      <c r="I934" s="252" t="s">
        <v>18</v>
      </c>
      <c r="J934" s="253"/>
      <c r="K934" s="252" t="s">
        <v>19</v>
      </c>
      <c r="L934" s="254"/>
      <c r="M934" s="253"/>
      <c r="N934" s="255" t="s">
        <v>20</v>
      </c>
      <c r="O934" s="256"/>
      <c r="P934" s="255" t="s">
        <v>20</v>
      </c>
      <c r="Q934" s="256"/>
      <c r="R934" s="255"/>
      <c r="S934" s="257"/>
    </row>
    <row r="935" spans="1:19" ht="23.25" thickBot="1" x14ac:dyDescent="0.3">
      <c r="A935" s="37"/>
      <c r="B935" s="249"/>
      <c r="C935" s="250"/>
      <c r="D935" s="250"/>
      <c r="E935" s="250"/>
      <c r="F935" s="250"/>
      <c r="G935" s="250"/>
      <c r="H935" s="251"/>
      <c r="I935" s="102" t="s">
        <v>24</v>
      </c>
      <c r="J935" s="43" t="s">
        <v>22</v>
      </c>
      <c r="K935" s="43" t="s">
        <v>220</v>
      </c>
      <c r="L935" s="43" t="s">
        <v>24</v>
      </c>
      <c r="M935" s="258" t="s">
        <v>25</v>
      </c>
      <c r="N935" s="259" t="s">
        <v>26</v>
      </c>
      <c r="O935" s="43" t="s">
        <v>25</v>
      </c>
      <c r="P935" s="43" t="s">
        <v>21</v>
      </c>
      <c r="Q935" s="43" t="s">
        <v>25</v>
      </c>
      <c r="R935" s="260" t="s">
        <v>27</v>
      </c>
      <c r="S935" s="261" t="s">
        <v>28</v>
      </c>
    </row>
    <row r="936" spans="1:19" ht="202.5" x14ac:dyDescent="0.25">
      <c r="A936" s="37"/>
      <c r="B936" s="262">
        <v>159951080</v>
      </c>
      <c r="C936" s="263">
        <v>408011</v>
      </c>
      <c r="D936" s="263" t="s">
        <v>300</v>
      </c>
      <c r="E936" s="263" t="s">
        <v>301</v>
      </c>
      <c r="F936" s="299" t="s">
        <v>38</v>
      </c>
      <c r="G936" s="264" t="s">
        <v>302</v>
      </c>
      <c r="H936" s="265">
        <v>380466.18</v>
      </c>
      <c r="I936" s="198"/>
      <c r="J936" s="266">
        <v>114139.85</v>
      </c>
      <c r="K936" s="110">
        <v>0</v>
      </c>
      <c r="L936" s="110">
        <v>0</v>
      </c>
      <c r="M936" s="111" t="s">
        <v>33</v>
      </c>
      <c r="N936" s="112">
        <f>I936*100/H936</f>
        <v>0</v>
      </c>
      <c r="O936" s="112">
        <f>J936*100/H936</f>
        <v>29.999998948658195</v>
      </c>
      <c r="P936" s="112">
        <v>0</v>
      </c>
      <c r="Q936" s="112">
        <v>0</v>
      </c>
      <c r="R936" s="110"/>
      <c r="S936" s="113" t="s">
        <v>34</v>
      </c>
    </row>
    <row r="937" spans="1:19" ht="101.25" x14ac:dyDescent="0.25">
      <c r="A937" s="37"/>
      <c r="B937" s="268">
        <v>159951079</v>
      </c>
      <c r="C937" s="269">
        <v>408012</v>
      </c>
      <c r="D937" s="269" t="s">
        <v>303</v>
      </c>
      <c r="E937" s="269" t="s">
        <v>304</v>
      </c>
      <c r="F937" s="300" t="s">
        <v>38</v>
      </c>
      <c r="G937" s="270" t="s">
        <v>305</v>
      </c>
      <c r="H937" s="271">
        <v>610223.75</v>
      </c>
      <c r="I937" s="200"/>
      <c r="J937" s="272">
        <v>183067.12</v>
      </c>
      <c r="K937" s="121">
        <v>0</v>
      </c>
      <c r="L937" s="121">
        <v>0</v>
      </c>
      <c r="M937" s="122" t="s">
        <v>33</v>
      </c>
      <c r="N937" s="157">
        <f>I937*100/H937</f>
        <v>0</v>
      </c>
      <c r="O937" s="157">
        <f>J937*100/H937</f>
        <v>29.999999180628418</v>
      </c>
      <c r="P937" s="157">
        <v>0</v>
      </c>
      <c r="Q937" s="157">
        <v>0</v>
      </c>
      <c r="R937" s="121"/>
      <c r="S937" s="123" t="s">
        <v>34</v>
      </c>
    </row>
    <row r="938" spans="1:19" ht="67.5" x14ac:dyDescent="0.25">
      <c r="A938" s="37"/>
      <c r="B938" s="268">
        <v>159951069</v>
      </c>
      <c r="C938" s="269">
        <v>408013</v>
      </c>
      <c r="D938" s="269" t="s">
        <v>306</v>
      </c>
      <c r="E938" s="269" t="s">
        <v>172</v>
      </c>
      <c r="F938" s="300" t="s">
        <v>307</v>
      </c>
      <c r="G938" s="270" t="s">
        <v>308</v>
      </c>
      <c r="H938" s="271">
        <v>559310.06999999995</v>
      </c>
      <c r="I938" s="200"/>
      <c r="J938" s="272">
        <v>167793.02</v>
      </c>
      <c r="K938" s="121">
        <v>0</v>
      </c>
      <c r="L938" s="121">
        <v>0</v>
      </c>
      <c r="M938" s="122" t="s">
        <v>33</v>
      </c>
      <c r="N938" s="157">
        <f>I938*100/H938</f>
        <v>0</v>
      </c>
      <c r="O938" s="157">
        <v>30</v>
      </c>
      <c r="P938" s="157">
        <v>0</v>
      </c>
      <c r="Q938" s="157">
        <v>0</v>
      </c>
      <c r="R938" s="121"/>
      <c r="S938" s="123" t="s">
        <v>34</v>
      </c>
    </row>
    <row r="939" spans="1:19" ht="57" thickBot="1" x14ac:dyDescent="0.3">
      <c r="A939" s="37"/>
      <c r="B939" s="273">
        <v>159951073</v>
      </c>
      <c r="C939" s="274">
        <v>408014</v>
      </c>
      <c r="D939" s="274" t="s">
        <v>309</v>
      </c>
      <c r="E939" s="274" t="s">
        <v>310</v>
      </c>
      <c r="F939" s="331" t="s">
        <v>191</v>
      </c>
      <c r="G939" s="127" t="s">
        <v>311</v>
      </c>
      <c r="H939" s="276">
        <v>152500</v>
      </c>
      <c r="I939" s="202">
        <f>53375+53374.99</f>
        <v>106749.98999999999</v>
      </c>
      <c r="J939" s="277">
        <f>45750.01+53375+53374.99</f>
        <v>152500</v>
      </c>
      <c r="K939" s="132">
        <v>0</v>
      </c>
      <c r="L939" s="132">
        <v>0</v>
      </c>
      <c r="M939" s="133" t="s">
        <v>33</v>
      </c>
      <c r="N939" s="134">
        <f>I939*100/H939</f>
        <v>69.999993442622952</v>
      </c>
      <c r="O939" s="134">
        <f>J939*100/H939</f>
        <v>100</v>
      </c>
      <c r="P939" s="134">
        <v>70</v>
      </c>
      <c r="Q939" s="134">
        <v>100</v>
      </c>
      <c r="R939" s="132"/>
      <c r="S939" s="135" t="s">
        <v>34</v>
      </c>
    </row>
    <row r="940" spans="1:19" x14ac:dyDescent="0.25">
      <c r="A940" s="37"/>
      <c r="I940" s="178"/>
    </row>
    <row r="941" spans="1:19" x14ac:dyDescent="0.25">
      <c r="A941" s="37"/>
      <c r="I941" s="178"/>
    </row>
    <row r="942" spans="1:19" x14ac:dyDescent="0.25">
      <c r="A942" s="37"/>
      <c r="I942" s="178"/>
    </row>
    <row r="943" spans="1:19" x14ac:dyDescent="0.25">
      <c r="A943" s="37"/>
      <c r="B943" s="302"/>
      <c r="C943" s="302"/>
      <c r="D943" s="302"/>
      <c r="E943" s="302"/>
      <c r="F943" s="303"/>
      <c r="G943" s="137"/>
      <c r="H943" s="55"/>
      <c r="I943" s="204"/>
      <c r="J943" s="305"/>
      <c r="K943" s="142"/>
      <c r="L943" s="142"/>
      <c r="M943" s="143"/>
      <c r="N943" s="144"/>
      <c r="O943" s="144"/>
      <c r="P943" s="144"/>
      <c r="Q943" s="144"/>
      <c r="R943" s="142"/>
      <c r="S943" s="142"/>
    </row>
    <row r="944" spans="1:19" x14ac:dyDescent="0.25">
      <c r="A944" s="37"/>
      <c r="B944" s="302"/>
      <c r="C944" s="302"/>
      <c r="D944" s="302"/>
      <c r="E944" s="302"/>
      <c r="F944" s="137"/>
      <c r="G944" s="332"/>
      <c r="H944" s="55"/>
      <c r="I944" s="204"/>
      <c r="J944" s="305"/>
      <c r="K944" s="142"/>
      <c r="L944" s="142"/>
      <c r="M944" s="143"/>
      <c r="N944" s="144"/>
      <c r="O944" s="144"/>
      <c r="P944" s="144"/>
      <c r="Q944" s="330"/>
      <c r="R944" s="142"/>
      <c r="S944" s="142"/>
    </row>
    <row r="945" spans="1:19" x14ac:dyDescent="0.25">
      <c r="A945" s="37"/>
      <c r="B945" s="302"/>
      <c r="C945" s="302"/>
      <c r="D945" s="302"/>
      <c r="E945" s="302"/>
      <c r="F945" s="137"/>
      <c r="G945" s="332"/>
      <c r="H945" s="55"/>
      <c r="I945" s="204"/>
      <c r="J945" s="305"/>
      <c r="K945" s="142"/>
      <c r="L945" s="142"/>
      <c r="M945" s="143"/>
      <c r="N945" s="144"/>
      <c r="O945" s="144"/>
      <c r="P945" s="144"/>
      <c r="Q945" s="330"/>
      <c r="R945" s="142"/>
      <c r="S945" s="142"/>
    </row>
    <row r="946" spans="1:19" x14ac:dyDescent="0.25">
      <c r="A946" s="37"/>
      <c r="B946" s="302"/>
      <c r="C946" s="302"/>
      <c r="D946" s="302"/>
      <c r="E946" s="302"/>
      <c r="F946" s="137"/>
      <c r="G946" s="332"/>
      <c r="H946" s="55"/>
      <c r="I946" s="204"/>
      <c r="J946" s="305"/>
      <c r="K946" s="142"/>
      <c r="L946" s="142"/>
      <c r="M946" s="143"/>
      <c r="N946" s="144"/>
      <c r="O946" s="144"/>
      <c r="P946" s="144"/>
      <c r="Q946" s="330"/>
      <c r="R946" s="142"/>
      <c r="S946" s="142"/>
    </row>
    <row r="947" spans="1:19" x14ac:dyDescent="0.25">
      <c r="A947" s="37"/>
      <c r="B947" s="302"/>
      <c r="C947" s="302"/>
      <c r="D947" s="302"/>
      <c r="E947" s="302"/>
      <c r="F947" s="137"/>
      <c r="G947" s="332"/>
      <c r="H947" s="55"/>
      <c r="I947" s="204"/>
      <c r="J947" s="305"/>
      <c r="K947" s="142"/>
      <c r="L947" s="142"/>
      <c r="M947" s="143"/>
      <c r="N947" s="144"/>
      <c r="O947" s="144"/>
      <c r="P947" s="144"/>
      <c r="Q947" s="330"/>
      <c r="R947" s="142"/>
      <c r="S947" s="142"/>
    </row>
    <row r="948" spans="1:19" x14ac:dyDescent="0.25">
      <c r="A948" s="37"/>
      <c r="B948" s="302"/>
      <c r="C948" s="302"/>
      <c r="D948" s="302"/>
      <c r="E948" s="302"/>
      <c r="F948" s="137"/>
      <c r="G948" s="332"/>
      <c r="H948" s="55"/>
      <c r="I948" s="204"/>
      <c r="J948" s="305"/>
      <c r="K948" s="142"/>
      <c r="L948" s="142"/>
      <c r="M948" s="143"/>
      <c r="N948" s="144"/>
      <c r="O948" s="144"/>
      <c r="P948" s="144"/>
      <c r="Q948" s="330"/>
      <c r="R948" s="142"/>
      <c r="S948" s="142"/>
    </row>
    <row r="949" spans="1:19" x14ac:dyDescent="0.25">
      <c r="A949" s="37"/>
      <c r="B949" s="302"/>
      <c r="C949" s="302"/>
      <c r="D949" s="302"/>
      <c r="E949" s="302"/>
      <c r="F949" s="137"/>
      <c r="G949" s="332"/>
      <c r="H949" s="55"/>
      <c r="I949" s="204"/>
      <c r="J949" s="305"/>
      <c r="K949" s="142"/>
      <c r="L949" s="142"/>
      <c r="M949" s="143"/>
      <c r="N949" s="144"/>
      <c r="O949" s="144"/>
      <c r="P949" s="144"/>
      <c r="Q949" s="330"/>
      <c r="R949" s="142"/>
      <c r="S949" s="142"/>
    </row>
    <row r="950" spans="1:19" x14ac:dyDescent="0.25">
      <c r="A950" s="37"/>
      <c r="B950" s="302"/>
      <c r="C950" s="302"/>
      <c r="D950" s="302"/>
      <c r="E950" s="302"/>
      <c r="F950" s="137"/>
      <c r="G950" s="332"/>
      <c r="H950" s="55"/>
      <c r="I950" s="204"/>
      <c r="J950" s="305"/>
      <c r="K950" s="142"/>
      <c r="L950" s="142"/>
      <c r="M950" s="143"/>
      <c r="N950" s="144"/>
      <c r="O950" s="144"/>
      <c r="P950" s="144"/>
      <c r="Q950" s="330"/>
      <c r="R950" s="142"/>
      <c r="S950" s="142"/>
    </row>
    <row r="951" spans="1:19" x14ac:dyDescent="0.25">
      <c r="A951" s="37"/>
      <c r="B951" s="302"/>
      <c r="C951" s="302"/>
      <c r="D951" s="302"/>
      <c r="E951" s="302"/>
      <c r="F951" s="137"/>
      <c r="G951" s="332"/>
      <c r="H951" s="55"/>
      <c r="I951" s="204"/>
      <c r="J951" s="305"/>
      <c r="K951" s="142"/>
      <c r="L951" s="142"/>
      <c r="M951" s="143"/>
      <c r="N951" s="144"/>
      <c r="O951" s="144"/>
      <c r="P951" s="144"/>
      <c r="Q951" s="330"/>
      <c r="R951" s="142"/>
      <c r="S951" s="142"/>
    </row>
    <row r="952" spans="1:19" x14ac:dyDescent="0.25">
      <c r="A952" s="37"/>
      <c r="B952" s="302"/>
      <c r="C952" s="302"/>
      <c r="D952" s="302"/>
      <c r="E952" s="302"/>
      <c r="F952" s="137"/>
      <c r="G952" s="332"/>
      <c r="H952" s="55"/>
      <c r="I952" s="204"/>
      <c r="J952" s="305"/>
      <c r="K952" s="142"/>
      <c r="L952" s="142"/>
      <c r="M952" s="143"/>
      <c r="N952" s="144"/>
      <c r="O952" s="144"/>
      <c r="P952" s="144"/>
      <c r="Q952" s="330"/>
      <c r="R952" s="142"/>
      <c r="S952" s="142"/>
    </row>
    <row r="953" spans="1:19" x14ac:dyDescent="0.25">
      <c r="A953" s="37"/>
      <c r="B953" s="302"/>
      <c r="C953" s="302"/>
      <c r="D953" s="302"/>
      <c r="E953" s="302"/>
      <c r="F953" s="137"/>
      <c r="G953" s="332"/>
      <c r="H953" s="55"/>
      <c r="I953" s="204"/>
      <c r="J953" s="305"/>
      <c r="K953" s="142"/>
      <c r="L953" s="142"/>
      <c r="M953" s="143"/>
      <c r="N953" s="144"/>
      <c r="O953" s="144"/>
      <c r="P953" s="144"/>
      <c r="Q953" s="330"/>
      <c r="R953" s="142"/>
      <c r="S953" s="142"/>
    </row>
    <row r="954" spans="1:19" x14ac:dyDescent="0.25">
      <c r="A954" s="37"/>
      <c r="B954" s="302"/>
      <c r="C954" s="302"/>
      <c r="D954" s="302"/>
      <c r="E954" s="302"/>
      <c r="F954" s="137"/>
      <c r="G954" s="332"/>
      <c r="H954" s="55"/>
      <c r="I954" s="204"/>
      <c r="J954" s="305"/>
      <c r="K954" s="142"/>
      <c r="L954" s="142"/>
      <c r="M954" s="143"/>
      <c r="N954" s="144"/>
      <c r="O954" s="144"/>
      <c r="P954" s="144"/>
      <c r="Q954" s="330"/>
      <c r="R954" s="142"/>
      <c r="S954" s="142"/>
    </row>
    <row r="955" spans="1:19" x14ac:dyDescent="0.25">
      <c r="A955" s="37"/>
      <c r="B955" s="302"/>
      <c r="C955" s="302"/>
      <c r="D955" s="302"/>
      <c r="E955" s="302"/>
      <c r="F955" s="137"/>
      <c r="G955" s="332"/>
      <c r="H955" s="55"/>
      <c r="I955" s="204"/>
      <c r="J955" s="305"/>
      <c r="K955" s="142"/>
      <c r="L955" s="142"/>
      <c r="M955" s="143"/>
      <c r="N955" s="144"/>
      <c r="O955" s="144"/>
      <c r="P955" s="144"/>
      <c r="Q955" s="330"/>
      <c r="R955" s="142"/>
      <c r="S955" s="142"/>
    </row>
    <row r="956" spans="1:19" x14ac:dyDescent="0.25">
      <c r="A956" s="37"/>
      <c r="B956" s="302"/>
      <c r="C956" s="302"/>
      <c r="D956" s="302"/>
      <c r="E956" s="302"/>
      <c r="F956" s="137"/>
      <c r="G956" s="332"/>
      <c r="H956" s="55"/>
      <c r="I956" s="204"/>
      <c r="J956" s="305"/>
      <c r="K956" s="142"/>
      <c r="L956" s="142"/>
      <c r="M956" s="143"/>
      <c r="N956" s="144"/>
      <c r="O956" s="144"/>
      <c r="P956" s="144"/>
      <c r="Q956" s="330"/>
      <c r="R956" s="142"/>
      <c r="S956" s="142"/>
    </row>
    <row r="957" spans="1:19" x14ac:dyDescent="0.25">
      <c r="A957" s="37"/>
      <c r="B957" s="81" t="s">
        <v>0</v>
      </c>
      <c r="C957" s="81"/>
      <c r="D957" s="81"/>
      <c r="E957" s="9" t="s">
        <v>87</v>
      </c>
      <c r="F957" s="9"/>
      <c r="G957" s="9"/>
      <c r="H957" s="9"/>
      <c r="I957" s="9"/>
      <c r="J957" s="9"/>
      <c r="K957" s="142"/>
      <c r="L957" s="142"/>
      <c r="M957" s="143"/>
      <c r="N957" s="144"/>
      <c r="O957" s="144"/>
      <c r="P957" s="144"/>
      <c r="Q957" s="330"/>
      <c r="R957" s="142"/>
      <c r="S957" s="142"/>
    </row>
    <row r="958" spans="1:19" x14ac:dyDescent="0.25">
      <c r="A958" s="37"/>
      <c r="C958" s="229"/>
      <c r="D958" s="229" t="s">
        <v>2</v>
      </c>
      <c r="E958" s="230" t="s">
        <v>283</v>
      </c>
      <c r="F958" s="230"/>
      <c r="G958" s="230"/>
      <c r="H958" s="230"/>
      <c r="I958" s="230"/>
      <c r="J958" s="230"/>
      <c r="K958" s="142"/>
      <c r="L958" s="142"/>
      <c r="M958" s="143"/>
      <c r="N958" s="144"/>
      <c r="O958" s="144"/>
      <c r="P958" s="144"/>
      <c r="Q958" s="330"/>
      <c r="R958" s="142"/>
      <c r="S958" s="142"/>
    </row>
    <row r="959" spans="1:19" x14ac:dyDescent="0.25">
      <c r="A959" s="37"/>
      <c r="C959" s="145"/>
      <c r="D959" s="145" t="s">
        <v>4</v>
      </c>
      <c r="E959" s="231" t="s">
        <v>69</v>
      </c>
      <c r="F959" s="231"/>
      <c r="G959" s="16"/>
      <c r="H959" s="87"/>
      <c r="I959" s="88"/>
      <c r="J959" s="89"/>
      <c r="K959" s="142"/>
      <c r="L959" s="142"/>
      <c r="M959" s="143"/>
      <c r="N959" s="144"/>
      <c r="O959" s="144"/>
      <c r="P959" s="144"/>
      <c r="Q959" s="330"/>
      <c r="R959" s="142"/>
      <c r="S959" s="142"/>
    </row>
    <row r="960" spans="1:19" ht="15.75" thickBot="1" x14ac:dyDescent="0.3">
      <c r="A960" s="37"/>
      <c r="B960" s="90"/>
      <c r="C960" s="90"/>
      <c r="D960" s="90"/>
      <c r="E960" s="91"/>
      <c r="F960" s="91"/>
      <c r="G960" s="21"/>
      <c r="H960" s="94"/>
      <c r="I960" s="95"/>
      <c r="J960" s="27"/>
      <c r="K960" s="142"/>
      <c r="L960" s="142"/>
      <c r="M960" s="143"/>
      <c r="N960" s="144"/>
      <c r="O960" s="144"/>
      <c r="P960" s="144"/>
      <c r="Q960" s="330"/>
      <c r="R960" s="142"/>
      <c r="S960" s="142"/>
    </row>
    <row r="961" spans="1:19" x14ac:dyDescent="0.25">
      <c r="A961" s="37"/>
      <c r="B961" s="240" t="s">
        <v>217</v>
      </c>
      <c r="C961" s="241" t="s">
        <v>7</v>
      </c>
      <c r="D961" s="242"/>
      <c r="E961" s="243" t="s">
        <v>218</v>
      </c>
      <c r="F961" s="243" t="s">
        <v>219</v>
      </c>
      <c r="G961" s="243" t="s">
        <v>10</v>
      </c>
      <c r="H961" s="244" t="s">
        <v>73</v>
      </c>
      <c r="I961" s="241" t="s">
        <v>12</v>
      </c>
      <c r="J961" s="245"/>
      <c r="K961" s="245"/>
      <c r="L961" s="245"/>
      <c r="M961" s="242"/>
      <c r="N961" s="246" t="s">
        <v>13</v>
      </c>
      <c r="O961" s="247"/>
      <c r="P961" s="246" t="s">
        <v>14</v>
      </c>
      <c r="Q961" s="247"/>
      <c r="R961" s="246" t="s">
        <v>15</v>
      </c>
      <c r="S961" s="248"/>
    </row>
    <row r="962" spans="1:19" x14ac:dyDescent="0.25">
      <c r="A962" s="37"/>
      <c r="B962" s="249"/>
      <c r="C962" s="39" t="s">
        <v>16</v>
      </c>
      <c r="D962" s="39" t="s">
        <v>17</v>
      </c>
      <c r="E962" s="250"/>
      <c r="F962" s="250"/>
      <c r="G962" s="250"/>
      <c r="H962" s="251"/>
      <c r="I962" s="252" t="s">
        <v>18</v>
      </c>
      <c r="J962" s="253"/>
      <c r="K962" s="252" t="s">
        <v>19</v>
      </c>
      <c r="L962" s="254"/>
      <c r="M962" s="253"/>
      <c r="N962" s="255" t="s">
        <v>20</v>
      </c>
      <c r="O962" s="256"/>
      <c r="P962" s="255" t="s">
        <v>20</v>
      </c>
      <c r="Q962" s="256"/>
      <c r="R962" s="255"/>
      <c r="S962" s="257"/>
    </row>
    <row r="963" spans="1:19" ht="23.25" thickBot="1" x14ac:dyDescent="0.3">
      <c r="A963" s="37"/>
      <c r="B963" s="249"/>
      <c r="C963" s="250"/>
      <c r="D963" s="250"/>
      <c r="E963" s="250"/>
      <c r="F963" s="250"/>
      <c r="G963" s="250"/>
      <c r="H963" s="251"/>
      <c r="I963" s="102" t="s">
        <v>24</v>
      </c>
      <c r="J963" s="43" t="s">
        <v>22</v>
      </c>
      <c r="K963" s="43" t="s">
        <v>220</v>
      </c>
      <c r="L963" s="43" t="s">
        <v>24</v>
      </c>
      <c r="M963" s="258" t="s">
        <v>25</v>
      </c>
      <c r="N963" s="259" t="s">
        <v>26</v>
      </c>
      <c r="O963" s="43" t="s">
        <v>25</v>
      </c>
      <c r="P963" s="43" t="s">
        <v>21</v>
      </c>
      <c r="Q963" s="43" t="s">
        <v>25</v>
      </c>
      <c r="R963" s="260" t="s">
        <v>27</v>
      </c>
      <c r="S963" s="261" t="s">
        <v>28</v>
      </c>
    </row>
    <row r="964" spans="1:19" ht="56.25" x14ac:dyDescent="0.25">
      <c r="A964" s="37"/>
      <c r="B964" s="262">
        <v>159951055</v>
      </c>
      <c r="C964" s="263">
        <v>408015</v>
      </c>
      <c r="D964" s="263" t="s">
        <v>312</v>
      </c>
      <c r="E964" s="263" t="s">
        <v>244</v>
      </c>
      <c r="F964" s="105" t="s">
        <v>313</v>
      </c>
      <c r="G964" s="105" t="s">
        <v>314</v>
      </c>
      <c r="H964" s="265">
        <v>355000</v>
      </c>
      <c r="I964" s="198"/>
      <c r="J964" s="266">
        <v>106500</v>
      </c>
      <c r="K964" s="110">
        <v>0</v>
      </c>
      <c r="L964" s="110">
        <v>0</v>
      </c>
      <c r="M964" s="111" t="s">
        <v>33</v>
      </c>
      <c r="N964" s="112">
        <v>0</v>
      </c>
      <c r="O964" s="112">
        <v>30</v>
      </c>
      <c r="P964" s="112">
        <v>0</v>
      </c>
      <c r="Q964" s="112">
        <v>0</v>
      </c>
      <c r="R964" s="110"/>
      <c r="S964" s="113" t="s">
        <v>34</v>
      </c>
    </row>
    <row r="965" spans="1:19" ht="56.25" x14ac:dyDescent="0.25">
      <c r="A965" s="37"/>
      <c r="B965" s="268" t="s">
        <v>315</v>
      </c>
      <c r="C965" s="269">
        <v>408016</v>
      </c>
      <c r="D965" s="269" t="s">
        <v>316</v>
      </c>
      <c r="E965" s="269" t="s">
        <v>293</v>
      </c>
      <c r="F965" s="300" t="s">
        <v>38</v>
      </c>
      <c r="G965" s="116" t="s">
        <v>317</v>
      </c>
      <c r="H965" s="271">
        <v>27500.1</v>
      </c>
      <c r="I965" s="200"/>
      <c r="J965" s="272">
        <v>27500.01</v>
      </c>
      <c r="K965" s="121">
        <v>0</v>
      </c>
      <c r="L965" s="121">
        <v>0</v>
      </c>
      <c r="M965" s="122" t="s">
        <v>33</v>
      </c>
      <c r="N965" s="157">
        <v>0</v>
      </c>
      <c r="O965" s="157">
        <v>100</v>
      </c>
      <c r="P965" s="157">
        <v>0</v>
      </c>
      <c r="Q965" s="157">
        <v>100</v>
      </c>
      <c r="R965" s="121"/>
      <c r="S965" s="123" t="s">
        <v>34</v>
      </c>
    </row>
    <row r="966" spans="1:19" ht="56.25" x14ac:dyDescent="0.25">
      <c r="A966" s="37"/>
      <c r="B966" s="268">
        <v>159951078</v>
      </c>
      <c r="C966" s="269">
        <v>408017</v>
      </c>
      <c r="D966" s="269" t="s">
        <v>316</v>
      </c>
      <c r="E966" s="269" t="s">
        <v>293</v>
      </c>
      <c r="F966" s="300" t="s">
        <v>38</v>
      </c>
      <c r="G966" s="116" t="s">
        <v>318</v>
      </c>
      <c r="H966" s="271">
        <v>182499.9</v>
      </c>
      <c r="I966" s="200"/>
      <c r="J966" s="272">
        <v>182499.9</v>
      </c>
      <c r="K966" s="121">
        <v>0</v>
      </c>
      <c r="L966" s="121">
        <v>0</v>
      </c>
      <c r="M966" s="122" t="s">
        <v>33</v>
      </c>
      <c r="N966" s="157">
        <v>0</v>
      </c>
      <c r="O966" s="157">
        <v>100</v>
      </c>
      <c r="P966" s="157">
        <v>0</v>
      </c>
      <c r="Q966" s="157">
        <v>100</v>
      </c>
      <c r="R966" s="121"/>
      <c r="S966" s="123" t="s">
        <v>34</v>
      </c>
    </row>
    <row r="967" spans="1:19" ht="112.5" x14ac:dyDescent="0.25">
      <c r="A967" s="37"/>
      <c r="B967" s="268"/>
      <c r="C967" s="269">
        <v>413003</v>
      </c>
      <c r="D967" s="269" t="s">
        <v>319</v>
      </c>
      <c r="E967" s="269" t="s">
        <v>293</v>
      </c>
      <c r="F967" s="116" t="s">
        <v>38</v>
      </c>
      <c r="G967" s="326" t="s">
        <v>320</v>
      </c>
      <c r="H967" s="271">
        <v>2276204</v>
      </c>
      <c r="I967" s="200"/>
      <c r="J967" s="272">
        <v>2276204</v>
      </c>
      <c r="K967" s="121">
        <v>0</v>
      </c>
      <c r="L967" s="121">
        <v>0</v>
      </c>
      <c r="M967" s="156">
        <v>0</v>
      </c>
      <c r="N967" s="157">
        <f>(I967*100)/H967</f>
        <v>0</v>
      </c>
      <c r="O967" s="157">
        <f>(J967*100)/H967</f>
        <v>100</v>
      </c>
      <c r="P967" s="157">
        <f>I967*100/H967</f>
        <v>0</v>
      </c>
      <c r="Q967" s="333">
        <f>(J967*100)/H967</f>
        <v>100</v>
      </c>
      <c r="R967" s="121"/>
      <c r="S967" s="123" t="s">
        <v>34</v>
      </c>
    </row>
    <row r="968" spans="1:19" ht="101.25" x14ac:dyDescent="0.25">
      <c r="A968" s="37"/>
      <c r="B968" s="268"/>
      <c r="C968" s="269">
        <v>413004</v>
      </c>
      <c r="D968" s="269" t="s">
        <v>321</v>
      </c>
      <c r="E968" s="269" t="s">
        <v>293</v>
      </c>
      <c r="F968" s="116" t="s">
        <v>38</v>
      </c>
      <c r="G968" s="326" t="s">
        <v>322</v>
      </c>
      <c r="H968" s="271">
        <v>4317267</v>
      </c>
      <c r="I968" s="200"/>
      <c r="J968" s="272">
        <v>4317267</v>
      </c>
      <c r="K968" s="121">
        <v>0</v>
      </c>
      <c r="L968" s="121">
        <v>0</v>
      </c>
      <c r="M968" s="156">
        <v>0</v>
      </c>
      <c r="N968" s="157">
        <v>0</v>
      </c>
      <c r="O968" s="157">
        <v>100</v>
      </c>
      <c r="P968" s="157">
        <v>0</v>
      </c>
      <c r="Q968" s="333">
        <v>100</v>
      </c>
      <c r="R968" s="121"/>
      <c r="S968" s="123" t="s">
        <v>34</v>
      </c>
    </row>
    <row r="969" spans="1:19" ht="113.25" thickBot="1" x14ac:dyDescent="0.3">
      <c r="A969" s="37"/>
      <c r="B969" s="273"/>
      <c r="C969" s="274">
        <v>413005</v>
      </c>
      <c r="D969" s="274" t="s">
        <v>323</v>
      </c>
      <c r="E969" s="274" t="s">
        <v>293</v>
      </c>
      <c r="F969" s="127" t="s">
        <v>38</v>
      </c>
      <c r="G969" s="334" t="s">
        <v>322</v>
      </c>
      <c r="H969" s="276">
        <v>330000</v>
      </c>
      <c r="I969" s="202"/>
      <c r="J969" s="277">
        <f>38400+291600</f>
        <v>330000</v>
      </c>
      <c r="K969" s="132">
        <v>0</v>
      </c>
      <c r="L969" s="132">
        <v>0</v>
      </c>
      <c r="M969" s="191">
        <v>0</v>
      </c>
      <c r="N969" s="134">
        <v>0</v>
      </c>
      <c r="O969" s="134">
        <v>100</v>
      </c>
      <c r="P969" s="134">
        <v>0</v>
      </c>
      <c r="Q969" s="328">
        <v>100</v>
      </c>
      <c r="R969" s="132"/>
      <c r="S969" s="135" t="s">
        <v>34</v>
      </c>
    </row>
    <row r="970" spans="1:19" ht="15.75" thickBot="1" x14ac:dyDescent="0.3">
      <c r="A970" s="69"/>
      <c r="B970" s="59"/>
      <c r="C970" s="302"/>
      <c r="D970" s="59"/>
      <c r="E970" s="60"/>
      <c r="F970" s="60"/>
      <c r="G970" s="205" t="s">
        <v>138</v>
      </c>
      <c r="H970" s="61">
        <f>H912+H913+H914+H915+H916+H917++H918+H936+H937+H938+H939+H964+H965+H966+H967+H968+H969</f>
        <v>11032187.969999999</v>
      </c>
      <c r="I970" s="192">
        <f>I918+I936+I937+I938+I939+I964+I965+I966+I969</f>
        <v>106749.98999999999</v>
      </c>
      <c r="J970" s="324">
        <f>J912+J913+J914+J915+J916+J917+J918+J936+J937+J938+J939+J964+J965+J966+J967+J968+J969</f>
        <v>9698687.8699999992</v>
      </c>
      <c r="K970" s="335">
        <v>0</v>
      </c>
      <c r="L970" s="222">
        <v>0</v>
      </c>
      <c r="M970" s="223">
        <v>0</v>
      </c>
      <c r="N970" s="278"/>
      <c r="O970" s="60"/>
      <c r="P970" s="60"/>
      <c r="Q970" s="60"/>
      <c r="R970" s="60"/>
      <c r="S970" s="60"/>
    </row>
    <row r="971" spans="1:19" x14ac:dyDescent="0.25">
      <c r="A971" s="69"/>
      <c r="B971" s="59"/>
      <c r="C971" s="302"/>
      <c r="D971" s="59"/>
      <c r="E971" s="60"/>
      <c r="F971" s="60"/>
      <c r="G971" s="205"/>
      <c r="H971" s="70"/>
      <c r="I971" s="70"/>
      <c r="J971" s="325"/>
      <c r="K971" s="205"/>
      <c r="L971" s="225"/>
      <c r="M971" s="225"/>
      <c r="N971" s="278"/>
      <c r="O971" s="60"/>
      <c r="P971" s="60"/>
      <c r="Q971" s="60"/>
      <c r="R971" s="60"/>
      <c r="S971" s="60"/>
    </row>
    <row r="972" spans="1:19" x14ac:dyDescent="0.25">
      <c r="A972" s="69"/>
      <c r="B972" s="59"/>
      <c r="C972" s="59"/>
      <c r="D972" s="59"/>
      <c r="E972" s="60"/>
      <c r="F972" s="60"/>
      <c r="G972" s="205"/>
      <c r="H972" s="70"/>
      <c r="I972" s="70"/>
      <c r="J972" s="325"/>
      <c r="K972" s="205"/>
      <c r="L972" s="175"/>
      <c r="M972" s="336"/>
      <c r="N972" s="278"/>
      <c r="O972" s="60"/>
      <c r="P972" s="60"/>
      <c r="Q972" s="60"/>
      <c r="R972" s="60"/>
      <c r="S972" s="60"/>
    </row>
    <row r="973" spans="1:19" x14ac:dyDescent="0.25">
      <c r="A973" s="69"/>
      <c r="B973" s="59"/>
      <c r="C973" s="59"/>
      <c r="D973" s="59"/>
      <c r="E973" s="60"/>
      <c r="F973" s="60"/>
      <c r="G973" s="205"/>
      <c r="H973" s="292"/>
      <c r="I973" s="70"/>
      <c r="J973" s="325"/>
      <c r="K973" s="205"/>
      <c r="L973" s="175"/>
      <c r="M973" s="336"/>
      <c r="N973" s="278"/>
      <c r="O973" s="60"/>
      <c r="P973" s="60"/>
      <c r="Q973" s="60"/>
      <c r="R973" s="60"/>
      <c r="S973" s="60"/>
    </row>
    <row r="974" spans="1:19" x14ac:dyDescent="0.25">
      <c r="A974" s="69"/>
      <c r="B974" s="59"/>
      <c r="C974" s="59"/>
      <c r="D974" s="59"/>
      <c r="E974" s="60"/>
      <c r="F974" s="60"/>
      <c r="G974" s="205"/>
      <c r="H974" s="292"/>
      <c r="I974" s="70"/>
      <c r="J974" s="325"/>
      <c r="K974" s="205"/>
      <c r="L974" s="175"/>
      <c r="M974" s="336"/>
      <c r="N974" s="278"/>
      <c r="O974" s="60"/>
      <c r="P974" s="60"/>
      <c r="Q974" s="60"/>
      <c r="R974" s="60"/>
      <c r="S974" s="60"/>
    </row>
    <row r="975" spans="1:19" x14ac:dyDescent="0.25">
      <c r="A975" s="69"/>
      <c r="B975" s="68"/>
      <c r="C975" s="68"/>
      <c r="D975" s="68"/>
      <c r="E975" s="69"/>
      <c r="F975" s="279"/>
      <c r="G975" s="69"/>
      <c r="H975" s="292"/>
      <c r="I975" s="293"/>
      <c r="J975" s="294"/>
      <c r="K975" s="205"/>
      <c r="L975" s="295"/>
      <c r="M975" s="296"/>
      <c r="N975" s="278"/>
      <c r="O975" s="291"/>
      <c r="P975" s="60"/>
      <c r="Q975" s="60"/>
      <c r="R975" s="60"/>
      <c r="S975" s="60"/>
    </row>
    <row r="976" spans="1:19" x14ac:dyDescent="0.25">
      <c r="A976" s="69"/>
      <c r="B976" s="68"/>
      <c r="C976" s="68"/>
      <c r="D976" s="68"/>
      <c r="E976" s="69"/>
      <c r="F976" s="279"/>
      <c r="G976" s="69"/>
      <c r="H976" s="292"/>
      <c r="I976" s="293"/>
      <c r="J976" s="294"/>
      <c r="K976" s="205"/>
      <c r="L976" s="295"/>
      <c r="M976" s="296"/>
      <c r="N976" s="278"/>
      <c r="O976" s="291"/>
      <c r="P976" s="60"/>
      <c r="Q976" s="60"/>
      <c r="R976" s="60"/>
      <c r="S976" s="60"/>
    </row>
    <row r="977" spans="1:19" x14ac:dyDescent="0.25">
      <c r="A977" s="13"/>
      <c r="B977" s="1"/>
      <c r="C977" s="1"/>
      <c r="D977" s="1"/>
      <c r="E977" s="1"/>
      <c r="F977" s="2"/>
      <c r="G977" s="1"/>
      <c r="H977" s="80"/>
      <c r="I977" s="80"/>
      <c r="J977" s="1"/>
      <c r="K977" s="6"/>
      <c r="L977" s="1"/>
      <c r="M977" s="1"/>
      <c r="N977" s="226"/>
      <c r="O977" s="227"/>
      <c r="P977" s="6"/>
      <c r="Q977" s="6"/>
      <c r="R977" s="6"/>
      <c r="S977" s="1"/>
    </row>
    <row r="978" spans="1:19" x14ac:dyDescent="0.25">
      <c r="A978" s="13"/>
      <c r="B978" s="1"/>
      <c r="C978" s="1"/>
      <c r="D978" s="1"/>
      <c r="E978" s="1"/>
      <c r="F978" s="2"/>
      <c r="G978" s="1"/>
      <c r="H978" s="80"/>
      <c r="I978" s="80"/>
      <c r="J978" s="1"/>
      <c r="K978" s="6"/>
      <c r="L978" s="1"/>
      <c r="M978" s="1"/>
      <c r="N978" s="226"/>
      <c r="O978" s="227"/>
      <c r="P978" s="6"/>
      <c r="Q978" s="6"/>
      <c r="R978" s="6"/>
      <c r="S978" s="1"/>
    </row>
    <row r="979" spans="1:19" x14ac:dyDescent="0.25">
      <c r="A979" s="1"/>
      <c r="B979" s="1"/>
      <c r="C979" s="1" t="s">
        <v>139</v>
      </c>
      <c r="D979" s="2"/>
      <c r="E979" s="1"/>
      <c r="F979" s="2"/>
      <c r="G979" s="1"/>
      <c r="H979" s="80"/>
      <c r="I979" s="80"/>
      <c r="J979" s="1"/>
      <c r="K979" s="6"/>
      <c r="L979" s="1"/>
      <c r="M979" s="1"/>
      <c r="N979" s="226"/>
      <c r="O979" s="227"/>
      <c r="P979" s="6"/>
      <c r="Q979" s="6"/>
      <c r="R979" s="6"/>
      <c r="S979" s="1"/>
    </row>
    <row r="980" spans="1:19" x14ac:dyDescent="0.25">
      <c r="A980" s="1"/>
      <c r="B980" s="1"/>
      <c r="C980" s="1"/>
      <c r="D980" s="2"/>
      <c r="E980" s="1"/>
      <c r="F980" s="2"/>
      <c r="G980" s="1"/>
      <c r="H980" s="80"/>
      <c r="I980" s="80"/>
      <c r="J980" s="1"/>
      <c r="K980" s="6"/>
      <c r="L980" s="1"/>
      <c r="M980" s="1"/>
      <c r="N980" s="226"/>
      <c r="O980" s="227"/>
      <c r="P980" s="6"/>
      <c r="Q980" s="6"/>
      <c r="R980" s="6"/>
      <c r="S980" s="1"/>
    </row>
    <row r="981" spans="1:19" x14ac:dyDescent="0.25">
      <c r="A981" s="1"/>
      <c r="B981" s="1"/>
      <c r="C981" s="1"/>
      <c r="D981" s="2"/>
      <c r="E981" s="1"/>
      <c r="F981" s="2"/>
      <c r="G981" s="1"/>
      <c r="H981" s="80"/>
      <c r="I981" s="80"/>
      <c r="J981" s="1"/>
      <c r="K981" s="6"/>
      <c r="L981" s="1"/>
      <c r="M981" s="1"/>
      <c r="N981" s="226"/>
      <c r="O981" s="227"/>
      <c r="P981" s="6"/>
      <c r="Q981" s="6"/>
      <c r="R981" s="6"/>
      <c r="S981" s="1"/>
    </row>
    <row r="982" spans="1:19" x14ac:dyDescent="0.25">
      <c r="A982" s="1"/>
      <c r="B982" s="1"/>
      <c r="C982" s="1"/>
      <c r="D982" s="2"/>
      <c r="E982" s="1"/>
      <c r="F982" s="2"/>
      <c r="G982" s="1"/>
      <c r="H982" s="80"/>
      <c r="I982" s="80"/>
      <c r="J982" s="1"/>
      <c r="K982" s="6"/>
      <c r="L982" s="1"/>
      <c r="M982" s="1"/>
      <c r="N982" s="226"/>
      <c r="O982" s="227"/>
      <c r="P982" s="6"/>
      <c r="Q982" s="6"/>
      <c r="R982" s="6"/>
      <c r="S982" s="1"/>
    </row>
    <row r="983" spans="1:19" x14ac:dyDescent="0.25">
      <c r="A983" s="1"/>
      <c r="B983" s="81" t="s">
        <v>0</v>
      </c>
      <c r="C983" s="81"/>
      <c r="D983" s="81"/>
      <c r="E983" s="9" t="s">
        <v>251</v>
      </c>
      <c r="F983" s="9"/>
      <c r="G983" s="9"/>
      <c r="H983" s="9"/>
      <c r="I983" s="9"/>
      <c r="J983" s="9"/>
      <c r="K983" s="10"/>
      <c r="L983" s="11"/>
      <c r="M983" s="11"/>
      <c r="N983" s="228"/>
      <c r="O983" s="227"/>
      <c r="P983" s="6"/>
      <c r="Q983" s="6"/>
      <c r="R983" s="6"/>
      <c r="S983" s="1"/>
    </row>
    <row r="984" spans="1:19" x14ac:dyDescent="0.25">
      <c r="A984" s="1"/>
      <c r="C984" s="229"/>
      <c r="D984" s="229" t="s">
        <v>2</v>
      </c>
      <c r="E984" s="230" t="s">
        <v>324</v>
      </c>
      <c r="F984" s="230"/>
      <c r="G984" s="230"/>
      <c r="H984" s="230"/>
      <c r="I984" s="230"/>
      <c r="J984" s="230"/>
      <c r="K984" s="10"/>
      <c r="L984" s="11"/>
      <c r="M984" s="11"/>
      <c r="N984" s="228"/>
      <c r="O984" s="227"/>
      <c r="P984" s="6"/>
      <c r="Q984" s="6"/>
      <c r="R984" s="6"/>
      <c r="S984" s="1"/>
    </row>
    <row r="985" spans="1:19" x14ac:dyDescent="0.25">
      <c r="A985" s="13"/>
      <c r="C985" s="145"/>
      <c r="D985" s="145" t="s">
        <v>4</v>
      </c>
      <c r="E985" s="231" t="s">
        <v>69</v>
      </c>
      <c r="F985" s="231"/>
      <c r="G985" s="16"/>
      <c r="H985" s="87"/>
      <c r="I985" s="88"/>
      <c r="J985" s="89"/>
      <c r="K985" s="6"/>
      <c r="L985" s="11"/>
      <c r="M985" s="11"/>
      <c r="N985" s="228"/>
      <c r="O985" s="227"/>
      <c r="P985" s="6"/>
      <c r="Q985" s="6"/>
      <c r="R985" s="6"/>
      <c r="S985" s="1"/>
    </row>
    <row r="986" spans="1:19" ht="15.75" thickBot="1" x14ac:dyDescent="0.3">
      <c r="A986" s="13"/>
      <c r="B986" s="25"/>
      <c r="C986" s="25"/>
      <c r="D986" s="25"/>
      <c r="E986" s="25"/>
      <c r="F986" s="25"/>
      <c r="G986" s="21"/>
      <c r="H986" s="94"/>
      <c r="I986" s="95"/>
      <c r="J986" s="27"/>
      <c r="K986" s="26"/>
      <c r="L986" s="27"/>
      <c r="M986" s="27"/>
      <c r="N986" s="298"/>
      <c r="O986" s="291"/>
      <c r="P986" s="26"/>
      <c r="Q986" s="26"/>
      <c r="R986" s="26"/>
      <c r="S986" s="1"/>
    </row>
    <row r="987" spans="1:19" x14ac:dyDescent="0.25">
      <c r="A987" s="10"/>
      <c r="B987" s="240" t="s">
        <v>217</v>
      </c>
      <c r="C987" s="241" t="s">
        <v>7</v>
      </c>
      <c r="D987" s="242"/>
      <c r="E987" s="243" t="s">
        <v>218</v>
      </c>
      <c r="F987" s="243" t="s">
        <v>219</v>
      </c>
      <c r="G987" s="243" t="s">
        <v>10</v>
      </c>
      <c r="H987" s="244" t="s">
        <v>73</v>
      </c>
      <c r="I987" s="241" t="s">
        <v>12</v>
      </c>
      <c r="J987" s="245"/>
      <c r="K987" s="245"/>
      <c r="L987" s="245"/>
      <c r="M987" s="242"/>
      <c r="N987" s="246" t="s">
        <v>13</v>
      </c>
      <c r="O987" s="247"/>
      <c r="P987" s="246" t="s">
        <v>14</v>
      </c>
      <c r="Q987" s="247"/>
      <c r="R987" s="246" t="s">
        <v>15</v>
      </c>
      <c r="S987" s="248"/>
    </row>
    <row r="988" spans="1:19" x14ac:dyDescent="0.25">
      <c r="A988" s="10"/>
      <c r="B988" s="249"/>
      <c r="C988" s="39" t="s">
        <v>16</v>
      </c>
      <c r="D988" s="39" t="s">
        <v>17</v>
      </c>
      <c r="E988" s="250"/>
      <c r="F988" s="250"/>
      <c r="G988" s="250"/>
      <c r="H988" s="251"/>
      <c r="I988" s="252" t="s">
        <v>18</v>
      </c>
      <c r="J988" s="253"/>
      <c r="K988" s="252" t="s">
        <v>19</v>
      </c>
      <c r="L988" s="254"/>
      <c r="M988" s="253"/>
      <c r="N988" s="255" t="s">
        <v>20</v>
      </c>
      <c r="O988" s="256"/>
      <c r="P988" s="255" t="s">
        <v>20</v>
      </c>
      <c r="Q988" s="256"/>
      <c r="R988" s="255"/>
      <c r="S988" s="257"/>
    </row>
    <row r="989" spans="1:19" ht="23.25" thickBot="1" x14ac:dyDescent="0.3">
      <c r="A989" s="37"/>
      <c r="B989" s="249"/>
      <c r="C989" s="250"/>
      <c r="D989" s="250"/>
      <c r="E989" s="250"/>
      <c r="F989" s="250"/>
      <c r="G989" s="250"/>
      <c r="H989" s="251"/>
      <c r="I989" s="102" t="s">
        <v>24</v>
      </c>
      <c r="J989" s="43" t="s">
        <v>22</v>
      </c>
      <c r="K989" s="43" t="s">
        <v>220</v>
      </c>
      <c r="L989" s="43" t="s">
        <v>24</v>
      </c>
      <c r="M989" s="258" t="s">
        <v>25</v>
      </c>
      <c r="N989" s="259" t="s">
        <v>26</v>
      </c>
      <c r="O989" s="43" t="s">
        <v>25</v>
      </c>
      <c r="P989" s="43" t="s">
        <v>21</v>
      </c>
      <c r="Q989" s="43" t="s">
        <v>25</v>
      </c>
      <c r="R989" s="260" t="s">
        <v>27</v>
      </c>
      <c r="S989" s="261" t="s">
        <v>28</v>
      </c>
    </row>
    <row r="990" spans="1:19" ht="22.5" x14ac:dyDescent="0.25">
      <c r="A990" s="37"/>
      <c r="B990" s="337">
        <v>159951003</v>
      </c>
      <c r="C990" s="110">
        <v>411001</v>
      </c>
      <c r="D990" s="110" t="s">
        <v>325</v>
      </c>
      <c r="E990" s="110" t="s">
        <v>38</v>
      </c>
      <c r="F990" s="110" t="s">
        <v>38</v>
      </c>
      <c r="G990" s="110"/>
      <c r="H990" s="197">
        <v>157209.29999999999</v>
      </c>
      <c r="I990" s="197"/>
      <c r="J990" s="198">
        <f>91489.38+65719.92</f>
        <v>157209.29999999999</v>
      </c>
      <c r="K990" s="112">
        <v>0</v>
      </c>
      <c r="L990" s="112">
        <v>0</v>
      </c>
      <c r="M990" s="112">
        <v>0</v>
      </c>
      <c r="N990" s="112">
        <f>I990*100/H990</f>
        <v>0</v>
      </c>
      <c r="O990" s="112">
        <f>J990*100/H990</f>
        <v>100</v>
      </c>
      <c r="P990" s="112">
        <f>I990*100/H990</f>
        <v>0</v>
      </c>
      <c r="Q990" s="112">
        <f>J990*100/H990</f>
        <v>100</v>
      </c>
      <c r="R990" s="110"/>
      <c r="S990" s="113" t="s">
        <v>34</v>
      </c>
    </row>
    <row r="991" spans="1:19" ht="123.75" x14ac:dyDescent="0.25">
      <c r="A991" s="37"/>
      <c r="B991" s="268" t="s">
        <v>326</v>
      </c>
      <c r="C991" s="269">
        <v>411002</v>
      </c>
      <c r="D991" s="269" t="s">
        <v>327</v>
      </c>
      <c r="E991" s="269" t="s">
        <v>75</v>
      </c>
      <c r="F991" s="116" t="s">
        <v>199</v>
      </c>
      <c r="G991" s="326" t="s">
        <v>328</v>
      </c>
      <c r="H991" s="271">
        <v>92293.85</v>
      </c>
      <c r="I991" s="200"/>
      <c r="J991" s="200">
        <f>15000+77293.85</f>
        <v>92293.85</v>
      </c>
      <c r="K991" s="157">
        <v>0</v>
      </c>
      <c r="L991" s="157">
        <v>0</v>
      </c>
      <c r="M991" s="157">
        <v>0</v>
      </c>
      <c r="N991" s="157">
        <f>(I991*100)/H991</f>
        <v>0</v>
      </c>
      <c r="O991" s="157">
        <v>100</v>
      </c>
      <c r="P991" s="157">
        <v>0</v>
      </c>
      <c r="Q991" s="157">
        <f>(J991*100)/H991</f>
        <v>100</v>
      </c>
      <c r="R991" s="121"/>
      <c r="S991" s="123" t="s">
        <v>34</v>
      </c>
    </row>
    <row r="992" spans="1:19" ht="101.25" x14ac:dyDescent="0.25">
      <c r="A992" s="37"/>
      <c r="B992" s="268" t="s">
        <v>329</v>
      </c>
      <c r="C992" s="269">
        <v>411003</v>
      </c>
      <c r="D992" s="269" t="s">
        <v>330</v>
      </c>
      <c r="E992" s="269" t="s">
        <v>75</v>
      </c>
      <c r="F992" s="116" t="s">
        <v>199</v>
      </c>
      <c r="G992" s="270" t="s">
        <v>331</v>
      </c>
      <c r="H992" s="271">
        <v>88861.73</v>
      </c>
      <c r="I992" s="200"/>
      <c r="J992" s="200">
        <f>30000+58861.73</f>
        <v>88861.73000000001</v>
      </c>
      <c r="K992" s="157">
        <v>0</v>
      </c>
      <c r="L992" s="157">
        <v>0</v>
      </c>
      <c r="M992" s="157">
        <v>0</v>
      </c>
      <c r="N992" s="157">
        <f>(I992*100)/H992</f>
        <v>0</v>
      </c>
      <c r="O992" s="157">
        <f>J992*100/H992</f>
        <v>100.00000000000003</v>
      </c>
      <c r="P992" s="157">
        <v>0</v>
      </c>
      <c r="Q992" s="157">
        <f>(J992*100)/H992</f>
        <v>100.00000000000003</v>
      </c>
      <c r="R992" s="121"/>
      <c r="S992" s="123" t="s">
        <v>34</v>
      </c>
    </row>
    <row r="993" spans="1:19" ht="146.25" x14ac:dyDescent="0.25">
      <c r="A993" s="37"/>
      <c r="B993" s="268" t="s">
        <v>332</v>
      </c>
      <c r="C993" s="338">
        <v>411004</v>
      </c>
      <c r="D993" s="338" t="s">
        <v>333</v>
      </c>
      <c r="E993" s="338" t="s">
        <v>75</v>
      </c>
      <c r="F993" s="116" t="s">
        <v>199</v>
      </c>
      <c r="G993" s="326" t="s">
        <v>334</v>
      </c>
      <c r="H993" s="271">
        <v>10833.54</v>
      </c>
      <c r="I993" s="339"/>
      <c r="J993" s="339">
        <v>10833.54</v>
      </c>
      <c r="K993" s="340">
        <v>0</v>
      </c>
      <c r="L993" s="340">
        <v>0</v>
      </c>
      <c r="M993" s="340">
        <v>0</v>
      </c>
      <c r="N993" s="340">
        <v>0</v>
      </c>
      <c r="O993" s="340">
        <v>100</v>
      </c>
      <c r="P993" s="340">
        <v>0</v>
      </c>
      <c r="Q993" s="340">
        <v>100</v>
      </c>
      <c r="R993" s="187"/>
      <c r="S993" s="341" t="s">
        <v>34</v>
      </c>
    </row>
    <row r="994" spans="1:19" ht="78.75" x14ac:dyDescent="0.25">
      <c r="A994" s="37"/>
      <c r="B994" s="268" t="s">
        <v>335</v>
      </c>
      <c r="C994" s="338">
        <v>411005</v>
      </c>
      <c r="D994" s="338" t="s">
        <v>336</v>
      </c>
      <c r="E994" s="338" t="s">
        <v>75</v>
      </c>
      <c r="F994" s="116" t="s">
        <v>199</v>
      </c>
      <c r="G994" s="270" t="s">
        <v>317</v>
      </c>
      <c r="H994" s="271">
        <v>31000</v>
      </c>
      <c r="I994" s="271"/>
      <c r="J994" s="271">
        <v>31000</v>
      </c>
      <c r="K994" s="340">
        <v>0</v>
      </c>
      <c r="L994" s="340">
        <v>0</v>
      </c>
      <c r="M994" s="340">
        <v>0</v>
      </c>
      <c r="N994" s="340">
        <v>0</v>
      </c>
      <c r="O994" s="340">
        <v>100</v>
      </c>
      <c r="P994" s="340">
        <v>0</v>
      </c>
      <c r="Q994" s="340">
        <v>100</v>
      </c>
      <c r="R994" s="187"/>
      <c r="S994" s="341" t="s">
        <v>34</v>
      </c>
    </row>
    <row r="995" spans="1:19" ht="90.75" thickBot="1" x14ac:dyDescent="0.3">
      <c r="A995" s="37"/>
      <c r="B995" s="273" t="s">
        <v>337</v>
      </c>
      <c r="C995" s="342">
        <v>411006</v>
      </c>
      <c r="D995" s="342" t="s">
        <v>338</v>
      </c>
      <c r="E995" s="342" t="s">
        <v>75</v>
      </c>
      <c r="F995" s="127" t="s">
        <v>199</v>
      </c>
      <c r="G995" s="275" t="s">
        <v>339</v>
      </c>
      <c r="H995" s="276">
        <v>191976.82</v>
      </c>
      <c r="I995" s="276">
        <v>67191.89</v>
      </c>
      <c r="J995" s="276">
        <f>57593+67191.89</f>
        <v>124784.89</v>
      </c>
      <c r="K995" s="343">
        <v>0</v>
      </c>
      <c r="L995" s="343">
        <v>0</v>
      </c>
      <c r="M995" s="343">
        <v>0</v>
      </c>
      <c r="N995" s="343">
        <f>I995*100/H995</f>
        <v>35.000001562688659</v>
      </c>
      <c r="O995" s="343">
        <f>J995*100/H995</f>
        <v>64.999977601462504</v>
      </c>
      <c r="P995" s="343">
        <f>I995*100/H995</f>
        <v>35.000001562688659</v>
      </c>
      <c r="Q995" s="343">
        <f>J995*100/H995</f>
        <v>64.999977601462504</v>
      </c>
      <c r="R995" s="344"/>
      <c r="S995" s="345" t="s">
        <v>34</v>
      </c>
    </row>
    <row r="996" spans="1:19" ht="15.75" thickBot="1" x14ac:dyDescent="0.3">
      <c r="A996" s="69"/>
      <c r="B996" s="59"/>
      <c r="C996" s="59"/>
      <c r="D996" s="59"/>
      <c r="E996" s="60"/>
      <c r="F996" s="60"/>
      <c r="G996" s="205" t="s">
        <v>138</v>
      </c>
      <c r="H996" s="61">
        <f>SUM(H990:H995)</f>
        <v>572175.24</v>
      </c>
      <c r="I996" s="192">
        <f>SUM(I990:I995)</f>
        <v>67191.89</v>
      </c>
      <c r="J996" s="324">
        <f>SUM(J990:J995)</f>
        <v>504983.31</v>
      </c>
      <c r="K996" s="221">
        <v>0</v>
      </c>
      <c r="L996" s="222">
        <f>SUM(L991:L991)</f>
        <v>0</v>
      </c>
      <c r="M996" s="223">
        <f>SUM(M991:M991)</f>
        <v>0</v>
      </c>
      <c r="N996" s="278"/>
      <c r="O996" s="60"/>
      <c r="P996" s="60"/>
      <c r="Q996" s="60"/>
      <c r="R996" s="60"/>
      <c r="S996" s="60"/>
    </row>
    <row r="997" spans="1:19" x14ac:dyDescent="0.25">
      <c r="A997" s="69"/>
      <c r="B997" s="59"/>
      <c r="C997" s="59"/>
      <c r="D997" s="59"/>
      <c r="E997" s="60"/>
      <c r="F997" s="60"/>
      <c r="G997" s="205"/>
      <c r="H997" s="70"/>
      <c r="I997" s="70"/>
      <c r="J997" s="325"/>
      <c r="K997" s="224"/>
      <c r="L997" s="225"/>
      <c r="M997" s="225"/>
      <c r="N997" s="278"/>
      <c r="O997" s="60"/>
      <c r="P997" s="60"/>
      <c r="Q997" s="60"/>
      <c r="R997" s="60"/>
      <c r="S997" s="60"/>
    </row>
    <row r="998" spans="1:19" x14ac:dyDescent="0.25">
      <c r="A998" s="13"/>
      <c r="B998" s="1"/>
      <c r="C998" s="1"/>
      <c r="D998" s="1"/>
      <c r="E998" s="1"/>
      <c r="F998" s="2"/>
      <c r="G998" s="1"/>
      <c r="H998" s="80"/>
      <c r="I998" s="80"/>
      <c r="J998" s="1"/>
      <c r="K998" s="6"/>
      <c r="L998" s="1"/>
      <c r="M998" s="1"/>
      <c r="N998" s="226"/>
      <c r="O998" s="227"/>
      <c r="P998" s="6"/>
      <c r="Q998" s="6"/>
      <c r="R998" s="6"/>
      <c r="S998" s="280"/>
    </row>
    <row r="999" spans="1:19" x14ac:dyDescent="0.25">
      <c r="A999" s="13"/>
      <c r="B999" s="1"/>
      <c r="C999" s="1"/>
      <c r="D999" s="1"/>
      <c r="E999" s="1"/>
      <c r="F999" s="2"/>
      <c r="G999" s="1"/>
      <c r="H999" s="80"/>
      <c r="I999" s="80"/>
      <c r="J999" s="1"/>
      <c r="K999" s="6"/>
      <c r="L999" s="1"/>
      <c r="M999" s="1"/>
      <c r="N999" s="226"/>
      <c r="O999" s="227"/>
      <c r="P999" s="6"/>
      <c r="Q999" s="6"/>
      <c r="R999" s="6"/>
      <c r="S999" s="1"/>
    </row>
    <row r="1000" spans="1:19" x14ac:dyDescent="0.25">
      <c r="A1000" s="13"/>
      <c r="B1000" s="1"/>
      <c r="C1000" s="1"/>
      <c r="D1000" s="1"/>
      <c r="E1000" s="1"/>
      <c r="F1000" s="2"/>
      <c r="G1000" s="1"/>
      <c r="H1000" s="80"/>
      <c r="I1000" s="80"/>
      <c r="J1000" s="1"/>
      <c r="K1000" s="6"/>
      <c r="L1000" s="1"/>
      <c r="M1000" s="1"/>
      <c r="N1000" s="226"/>
      <c r="O1000" s="227"/>
      <c r="P1000" s="6"/>
      <c r="Q1000" s="6"/>
      <c r="R1000" s="6"/>
      <c r="S1000" s="1"/>
    </row>
    <row r="1001" spans="1:19" x14ac:dyDescent="0.25">
      <c r="A1001" s="13"/>
      <c r="B1001" s="1"/>
      <c r="C1001" s="1"/>
      <c r="D1001" s="1"/>
      <c r="E1001" s="1"/>
      <c r="F1001" s="2"/>
      <c r="G1001" s="1"/>
      <c r="H1001" s="80"/>
      <c r="I1001" s="80"/>
      <c r="J1001" s="1"/>
      <c r="K1001" s="6"/>
      <c r="L1001" s="1"/>
      <c r="M1001" s="1"/>
      <c r="N1001" s="226"/>
      <c r="O1001" s="227"/>
      <c r="P1001" s="6"/>
      <c r="Q1001" s="6"/>
      <c r="R1001" s="6"/>
      <c r="S1001" s="1"/>
    </row>
    <row r="1002" spans="1:19" x14ac:dyDescent="0.25">
      <c r="A1002" s="13"/>
      <c r="B1002" s="1"/>
      <c r="C1002" s="1"/>
      <c r="D1002" s="1"/>
      <c r="E1002" s="1"/>
      <c r="F1002" s="2"/>
      <c r="G1002" s="1"/>
      <c r="H1002" s="80"/>
      <c r="I1002" s="80"/>
      <c r="J1002" s="1"/>
      <c r="K1002" s="6"/>
      <c r="L1002" s="1"/>
      <c r="M1002" s="1"/>
      <c r="N1002" s="226"/>
      <c r="O1002" s="227"/>
      <c r="P1002" s="6"/>
      <c r="Q1002" s="6"/>
      <c r="R1002" s="6"/>
      <c r="S1002" s="1"/>
    </row>
    <row r="1003" spans="1:19" x14ac:dyDescent="0.25">
      <c r="A1003" s="13"/>
      <c r="B1003" s="1"/>
      <c r="C1003" s="1"/>
      <c r="D1003" s="1"/>
      <c r="E1003" s="1"/>
      <c r="F1003" s="2"/>
      <c r="G1003" s="1"/>
      <c r="H1003" s="80"/>
      <c r="I1003" s="80"/>
      <c r="J1003" s="1"/>
      <c r="K1003" s="6"/>
      <c r="L1003" s="1"/>
      <c r="M1003" s="1"/>
      <c r="N1003" s="226"/>
      <c r="O1003" s="227"/>
      <c r="P1003" s="6"/>
      <c r="Q1003" s="6"/>
      <c r="R1003" s="6"/>
      <c r="S1003" s="1"/>
    </row>
    <row r="1004" spans="1:19" x14ac:dyDescent="0.25">
      <c r="A1004" s="1"/>
      <c r="B1004" s="1"/>
      <c r="C1004" s="1"/>
      <c r="D1004" s="2"/>
      <c r="E1004" s="1"/>
      <c r="F1004" s="2"/>
      <c r="G1004" s="1"/>
      <c r="H1004" s="80"/>
      <c r="I1004" s="80"/>
      <c r="J1004" s="1"/>
      <c r="K1004" s="6"/>
      <c r="L1004" s="1"/>
      <c r="M1004" s="1"/>
      <c r="N1004" s="226"/>
      <c r="O1004" s="227"/>
      <c r="P1004" s="6"/>
      <c r="Q1004" s="6"/>
      <c r="R1004" s="6"/>
      <c r="S1004" s="1"/>
    </row>
    <row r="1005" spans="1:19" x14ac:dyDescent="0.25">
      <c r="A1005" s="1"/>
      <c r="B1005" s="1"/>
      <c r="C1005" s="1"/>
      <c r="D1005" s="2"/>
      <c r="E1005" s="1"/>
      <c r="F1005" s="2"/>
      <c r="G1005" s="1"/>
      <c r="H1005" s="80"/>
      <c r="I1005" s="80"/>
      <c r="J1005" s="1"/>
      <c r="K1005" s="6"/>
      <c r="L1005" s="1"/>
      <c r="M1005" s="1"/>
      <c r="N1005" s="226"/>
      <c r="O1005" s="227"/>
      <c r="P1005" s="6"/>
      <c r="Q1005" s="6"/>
      <c r="R1005" s="6"/>
      <c r="S1005" s="1"/>
    </row>
    <row r="1006" spans="1:19" x14ac:dyDescent="0.25">
      <c r="A1006" s="1"/>
      <c r="B1006" s="1"/>
      <c r="C1006" s="1"/>
      <c r="D1006" s="2"/>
      <c r="E1006" s="1"/>
      <c r="F1006" s="2"/>
      <c r="G1006" s="1"/>
      <c r="H1006" s="80"/>
      <c r="I1006" s="80"/>
      <c r="J1006" s="1"/>
      <c r="K1006" s="6"/>
      <c r="L1006" s="1"/>
      <c r="M1006" s="1"/>
      <c r="N1006" s="226"/>
      <c r="O1006" s="227"/>
      <c r="P1006" s="6"/>
      <c r="Q1006" s="6"/>
      <c r="R1006" s="6"/>
      <c r="S1006" s="1"/>
    </row>
    <row r="1007" spans="1:19" x14ac:dyDescent="0.25">
      <c r="A1007" s="1"/>
      <c r="B1007" s="1"/>
      <c r="C1007" s="1"/>
      <c r="D1007" s="2"/>
      <c r="E1007" s="1"/>
      <c r="F1007" s="2"/>
      <c r="G1007" s="1"/>
      <c r="H1007" s="80"/>
      <c r="I1007" s="80"/>
      <c r="J1007" s="1"/>
      <c r="K1007" s="6"/>
      <c r="L1007" s="1"/>
      <c r="M1007" s="1"/>
      <c r="N1007" s="226"/>
      <c r="O1007" s="227"/>
      <c r="P1007" s="6"/>
      <c r="Q1007" s="6"/>
      <c r="R1007" s="6"/>
      <c r="S1007" s="1"/>
    </row>
    <row r="1008" spans="1:19" x14ac:dyDescent="0.25">
      <c r="A1008" s="1"/>
      <c r="B1008" s="1"/>
      <c r="C1008" s="1"/>
      <c r="D1008" s="2"/>
      <c r="E1008" s="1"/>
      <c r="F1008" s="2"/>
      <c r="G1008" s="1"/>
      <c r="H1008" s="80"/>
      <c r="I1008" s="80"/>
      <c r="J1008" s="1"/>
      <c r="K1008" s="6"/>
      <c r="L1008" s="1"/>
      <c r="M1008" s="1"/>
      <c r="N1008" s="226"/>
      <c r="O1008" s="227"/>
      <c r="P1008" s="6"/>
      <c r="Q1008" s="6"/>
      <c r="R1008" s="6"/>
      <c r="S1008" s="1"/>
    </row>
    <row r="1009" spans="1:19" x14ac:dyDescent="0.25">
      <c r="A1009" s="1"/>
      <c r="B1009" s="81" t="s">
        <v>0</v>
      </c>
      <c r="C1009" s="81"/>
      <c r="D1009" s="81"/>
      <c r="E1009" s="9" t="s">
        <v>251</v>
      </c>
      <c r="F1009" s="9"/>
      <c r="G1009" s="9"/>
      <c r="H1009" s="9"/>
      <c r="I1009" s="9"/>
      <c r="J1009" s="9"/>
      <c r="K1009" s="10"/>
      <c r="L1009" s="11"/>
      <c r="M1009" s="11"/>
      <c r="N1009" s="228"/>
      <c r="O1009" s="227"/>
      <c r="P1009" s="6"/>
      <c r="Q1009" s="6"/>
      <c r="R1009" s="6"/>
      <c r="S1009" s="1"/>
    </row>
    <row r="1010" spans="1:19" x14ac:dyDescent="0.25">
      <c r="A1010" s="1"/>
      <c r="C1010" s="229"/>
      <c r="D1010" s="229" t="s">
        <v>2</v>
      </c>
      <c r="E1010" s="230" t="s">
        <v>340</v>
      </c>
      <c r="F1010" s="230"/>
      <c r="G1010" s="230"/>
      <c r="H1010" s="230"/>
      <c r="I1010" s="230"/>
      <c r="J1010" s="230"/>
      <c r="K1010" s="10"/>
      <c r="L1010" s="11"/>
      <c r="M1010" s="11"/>
      <c r="N1010" s="228"/>
      <c r="O1010" s="227"/>
      <c r="P1010" s="6"/>
      <c r="Q1010" s="6"/>
      <c r="R1010" s="6"/>
      <c r="S1010" s="1"/>
    </row>
    <row r="1011" spans="1:19" x14ac:dyDescent="0.25">
      <c r="A1011" s="13"/>
      <c r="C1011" s="145"/>
      <c r="D1011" s="145" t="s">
        <v>4</v>
      </c>
      <c r="E1011" s="231" t="s">
        <v>69</v>
      </c>
      <c r="F1011" s="231"/>
      <c r="G1011" s="16"/>
      <c r="H1011" s="87"/>
      <c r="I1011" s="88"/>
      <c r="J1011" s="89"/>
      <c r="K1011" s="6"/>
      <c r="L1011" s="11"/>
      <c r="M1011" s="11"/>
      <c r="N1011" s="228"/>
      <c r="O1011" s="227"/>
      <c r="P1011" s="6"/>
      <c r="Q1011" s="6"/>
      <c r="R1011" s="6"/>
      <c r="S1011" s="1"/>
    </row>
    <row r="1012" spans="1:19" ht="15.75" thickBot="1" x14ac:dyDescent="0.3">
      <c r="A1012" s="13"/>
      <c r="B1012" s="25"/>
      <c r="C1012" s="25"/>
      <c r="D1012" s="25"/>
      <c r="E1012" s="25"/>
      <c r="F1012" s="25"/>
      <c r="G1012" s="21"/>
      <c r="H1012" s="94"/>
      <c r="I1012" s="95"/>
      <c r="J1012" s="27"/>
      <c r="K1012" s="26"/>
      <c r="L1012" s="27"/>
      <c r="M1012" s="27"/>
      <c r="N1012" s="298"/>
      <c r="O1012" s="291"/>
      <c r="P1012" s="26"/>
      <c r="Q1012" s="26"/>
      <c r="R1012" s="26"/>
      <c r="S1012" s="1"/>
    </row>
    <row r="1013" spans="1:19" x14ac:dyDescent="0.25">
      <c r="A1013" s="10"/>
      <c r="B1013" s="240" t="s">
        <v>217</v>
      </c>
      <c r="C1013" s="241" t="s">
        <v>7</v>
      </c>
      <c r="D1013" s="242"/>
      <c r="E1013" s="243" t="s">
        <v>218</v>
      </c>
      <c r="F1013" s="243" t="s">
        <v>219</v>
      </c>
      <c r="G1013" s="243" t="s">
        <v>10</v>
      </c>
      <c r="H1013" s="244" t="s">
        <v>73</v>
      </c>
      <c r="I1013" s="241" t="s">
        <v>12</v>
      </c>
      <c r="J1013" s="245"/>
      <c r="K1013" s="245"/>
      <c r="L1013" s="245"/>
      <c r="M1013" s="242"/>
      <c r="N1013" s="246" t="s">
        <v>13</v>
      </c>
      <c r="O1013" s="247"/>
      <c r="P1013" s="246" t="s">
        <v>14</v>
      </c>
      <c r="Q1013" s="247"/>
      <c r="R1013" s="246" t="s">
        <v>15</v>
      </c>
      <c r="S1013" s="248"/>
    </row>
    <row r="1014" spans="1:19" x14ac:dyDescent="0.25">
      <c r="A1014" s="10"/>
      <c r="B1014" s="249"/>
      <c r="C1014" s="39" t="s">
        <v>16</v>
      </c>
      <c r="D1014" s="39" t="s">
        <v>17</v>
      </c>
      <c r="E1014" s="250"/>
      <c r="F1014" s="250"/>
      <c r="G1014" s="250"/>
      <c r="H1014" s="251"/>
      <c r="I1014" s="252" t="s">
        <v>18</v>
      </c>
      <c r="J1014" s="253"/>
      <c r="K1014" s="252" t="s">
        <v>19</v>
      </c>
      <c r="L1014" s="254"/>
      <c r="M1014" s="253"/>
      <c r="N1014" s="255" t="s">
        <v>20</v>
      </c>
      <c r="O1014" s="256"/>
      <c r="P1014" s="255" t="s">
        <v>20</v>
      </c>
      <c r="Q1014" s="256"/>
      <c r="R1014" s="255"/>
      <c r="S1014" s="257"/>
    </row>
    <row r="1015" spans="1:19" ht="23.25" thickBot="1" x14ac:dyDescent="0.3">
      <c r="A1015" s="37"/>
      <c r="B1015" s="249"/>
      <c r="C1015" s="250"/>
      <c r="D1015" s="250"/>
      <c r="E1015" s="250"/>
      <c r="F1015" s="250"/>
      <c r="G1015" s="250"/>
      <c r="H1015" s="251"/>
      <c r="I1015" s="102" t="s">
        <v>24</v>
      </c>
      <c r="J1015" s="43" t="s">
        <v>22</v>
      </c>
      <c r="K1015" s="43" t="s">
        <v>220</v>
      </c>
      <c r="L1015" s="43" t="s">
        <v>24</v>
      </c>
      <c r="M1015" s="258" t="s">
        <v>25</v>
      </c>
      <c r="N1015" s="259" t="s">
        <v>26</v>
      </c>
      <c r="O1015" s="43" t="s">
        <v>25</v>
      </c>
      <c r="P1015" s="43" t="s">
        <v>21</v>
      </c>
      <c r="Q1015" s="43" t="s">
        <v>25</v>
      </c>
      <c r="R1015" s="260" t="s">
        <v>27</v>
      </c>
      <c r="S1015" s="261" t="s">
        <v>28</v>
      </c>
    </row>
    <row r="1016" spans="1:19" ht="23.25" thickBot="1" x14ac:dyDescent="0.3">
      <c r="A1016" s="37"/>
      <c r="B1016" s="217">
        <v>159951003</v>
      </c>
      <c r="C1016" s="218">
        <v>412001</v>
      </c>
      <c r="D1016" s="218" t="s">
        <v>341</v>
      </c>
      <c r="E1016" s="218" t="s">
        <v>75</v>
      </c>
      <c r="F1016" s="213" t="s">
        <v>38</v>
      </c>
      <c r="G1016" s="220" t="s">
        <v>328</v>
      </c>
      <c r="H1016" s="49">
        <v>158262.85999999999</v>
      </c>
      <c r="I1016" s="212"/>
      <c r="J1016" s="212">
        <f>11829.58+18662.72+1300+8475+19289.01+32621-11829+5114+18012+13083.4+41705.15</f>
        <v>158262.85999999999</v>
      </c>
      <c r="K1016" s="213" t="s">
        <v>38</v>
      </c>
      <c r="L1016" s="213">
        <v>0</v>
      </c>
      <c r="M1016" s="214" t="s">
        <v>33</v>
      </c>
      <c r="N1016" s="346">
        <f>(I1016*100)/H1016</f>
        <v>0</v>
      </c>
      <c r="O1016" s="215">
        <f>J1016*100/H1016</f>
        <v>100</v>
      </c>
      <c r="P1016" s="347">
        <v>0</v>
      </c>
      <c r="Q1016" s="347">
        <v>0</v>
      </c>
      <c r="R1016" s="213" t="s">
        <v>38</v>
      </c>
      <c r="S1016" s="216" t="s">
        <v>38</v>
      </c>
    </row>
    <row r="1017" spans="1:19" ht="15.75" thickBot="1" x14ac:dyDescent="0.3">
      <c r="A1017" s="37"/>
      <c r="B1017" s="302"/>
      <c r="C1017" s="302"/>
      <c r="D1017" s="302"/>
      <c r="E1017" s="302"/>
      <c r="F1017" s="142"/>
      <c r="G1017" s="205" t="s">
        <v>138</v>
      </c>
      <c r="H1017" s="61">
        <f>SUM(H1015:H1016)</f>
        <v>158262.85999999999</v>
      </c>
      <c r="I1017" s="192">
        <f>SUM(I1015:I1016)</f>
        <v>0</v>
      </c>
      <c r="J1017" s="324">
        <f>SUM(J1015:J1016)</f>
        <v>158262.85999999999</v>
      </c>
      <c r="K1017" s="213" t="s">
        <v>38</v>
      </c>
      <c r="L1017" s="348">
        <f>SUM(L1015:L1015)</f>
        <v>0</v>
      </c>
      <c r="M1017" s="349">
        <f>SUM(M1015:M1015)</f>
        <v>0</v>
      </c>
      <c r="N1017" s="182"/>
      <c r="O1017" s="182"/>
      <c r="P1017" s="350"/>
      <c r="Q1017" s="350"/>
      <c r="R1017" s="142"/>
      <c r="S1017" s="142"/>
    </row>
    <row r="1018" spans="1:19" x14ac:dyDescent="0.25">
      <c r="A1018" s="37"/>
      <c r="B1018" s="302"/>
      <c r="C1018" s="302"/>
      <c r="D1018" s="302"/>
      <c r="E1018" s="302"/>
      <c r="F1018" s="142"/>
      <c r="G1018" s="332"/>
      <c r="H1018" s="351"/>
      <c r="I1018" s="141"/>
      <c r="J1018" s="141"/>
      <c r="K1018" s="142"/>
      <c r="L1018" s="142"/>
      <c r="M1018" s="143"/>
      <c r="N1018" s="182"/>
      <c r="O1018" s="182"/>
      <c r="P1018" s="350"/>
      <c r="Q1018" s="350"/>
      <c r="R1018" s="142"/>
      <c r="S1018" s="142"/>
    </row>
    <row r="1019" spans="1:19" ht="15.75" thickBot="1" x14ac:dyDescent="0.3">
      <c r="A1019" s="37"/>
      <c r="B1019" s="302"/>
      <c r="C1019" s="302"/>
      <c r="D1019" s="302"/>
      <c r="E1019" s="302"/>
      <c r="F1019" s="142"/>
      <c r="G1019" s="142"/>
      <c r="H1019" s="351"/>
      <c r="I1019" s="141"/>
      <c r="J1019" s="141"/>
      <c r="K1019" s="142"/>
      <c r="L1019" s="142"/>
      <c r="M1019" s="143"/>
      <c r="N1019" s="182"/>
      <c r="O1019" s="182"/>
      <c r="P1019" s="350"/>
      <c r="Q1019" s="350"/>
      <c r="R1019" s="142"/>
      <c r="S1019" s="142"/>
    </row>
    <row r="1020" spans="1:19" ht="15.75" thickBot="1" x14ac:dyDescent="0.3">
      <c r="A1020" s="69"/>
      <c r="B1020" s="59"/>
      <c r="C1020" s="59"/>
      <c r="D1020" s="59"/>
      <c r="E1020" s="60"/>
      <c r="F1020" s="60"/>
      <c r="G1020" s="352" t="s">
        <v>342</v>
      </c>
      <c r="H1020" s="353">
        <f>H647+H723+H770+H801+H828+H887+H970+H996+H1017</f>
        <v>28608762.089999992</v>
      </c>
      <c r="I1020" s="353">
        <f>I647+I723+I770+I801+I828+I887+I970+I996</f>
        <v>794754.79</v>
      </c>
      <c r="J1020" s="354">
        <f>J647+J723+J770+J801+J828+J887+J970+J996+J1017</f>
        <v>26247152.399999995</v>
      </c>
      <c r="K1020" s="205"/>
      <c r="L1020" s="175"/>
      <c r="M1020" s="336"/>
      <c r="N1020" s="278"/>
      <c r="O1020" s="60"/>
      <c r="P1020" s="60"/>
      <c r="Q1020" s="60"/>
      <c r="R1020" s="60"/>
      <c r="S1020" s="60"/>
    </row>
    <row r="1021" spans="1:19" x14ac:dyDescent="0.25">
      <c r="A1021" s="69"/>
      <c r="B1021" s="59"/>
      <c r="C1021" s="59"/>
      <c r="D1021" s="59"/>
      <c r="E1021" s="60"/>
      <c r="F1021" s="60"/>
      <c r="G1021" s="355"/>
      <c r="H1021" s="356"/>
      <c r="I1021" s="70"/>
      <c r="J1021" s="356"/>
      <c r="K1021" s="357"/>
      <c r="L1021" s="175"/>
      <c r="M1021" s="336"/>
      <c r="N1021" s="363"/>
      <c r="O1021" s="60"/>
      <c r="P1021" s="60"/>
      <c r="Q1021" s="60"/>
      <c r="R1021" s="60"/>
      <c r="S1021" s="60"/>
    </row>
    <row r="1022" spans="1:19" x14ac:dyDescent="0.25">
      <c r="A1022" s="69"/>
      <c r="B1022" s="59"/>
      <c r="C1022" s="59"/>
      <c r="D1022" s="59"/>
      <c r="E1022" s="60"/>
      <c r="F1022" s="60"/>
      <c r="G1022" s="358"/>
      <c r="H1022" s="70"/>
      <c r="I1022" s="70"/>
      <c r="J1022" s="70"/>
      <c r="K1022" s="205"/>
      <c r="L1022" s="175"/>
      <c r="M1022" s="336"/>
      <c r="N1022" s="278"/>
      <c r="O1022" s="60"/>
      <c r="P1022" s="60"/>
      <c r="Q1022" s="60"/>
      <c r="R1022" s="60"/>
      <c r="S1022" s="60"/>
    </row>
    <row r="1023" spans="1:19" x14ac:dyDescent="0.25">
      <c r="A1023" s="69"/>
      <c r="B1023" s="60"/>
      <c r="C1023" s="60"/>
      <c r="D1023" s="60"/>
      <c r="E1023" s="60"/>
      <c r="F1023" s="60"/>
      <c r="G1023" s="37"/>
      <c r="H1023" s="356"/>
      <c r="I1023" s="356"/>
      <c r="J1023" s="356"/>
      <c r="K1023" s="205"/>
      <c r="L1023" s="175"/>
      <c r="M1023" s="336"/>
      <c r="N1023" s="278"/>
      <c r="O1023" s="60"/>
      <c r="P1023" s="60"/>
      <c r="Q1023" s="60"/>
      <c r="R1023" s="60"/>
      <c r="S1023" s="60"/>
    </row>
    <row r="1024" spans="1:19" x14ac:dyDescent="0.25">
      <c r="A1024" s="69"/>
      <c r="B1024" s="68"/>
      <c r="C1024" s="68"/>
      <c r="D1024" s="68"/>
      <c r="E1024" s="69"/>
      <c r="F1024" s="279"/>
      <c r="G1024" s="69"/>
      <c r="H1024" s="292"/>
      <c r="I1024" s="293"/>
      <c r="J1024" s="294"/>
      <c r="K1024" s="205"/>
      <c r="L1024" s="295"/>
      <c r="M1024" s="296"/>
      <c r="N1024" s="278"/>
      <c r="O1024" s="291"/>
      <c r="P1024" s="60"/>
      <c r="Q1024" s="60"/>
      <c r="R1024" s="60"/>
      <c r="S1024" s="60"/>
    </row>
    <row r="1025" spans="1:19" x14ac:dyDescent="0.25">
      <c r="A1025" s="13"/>
      <c r="B1025" s="1"/>
      <c r="C1025" s="1"/>
      <c r="D1025" s="1"/>
      <c r="E1025" s="1"/>
      <c r="F1025" s="2"/>
      <c r="G1025" s="1"/>
      <c r="H1025" s="80"/>
      <c r="I1025" s="80"/>
      <c r="J1025" s="1"/>
      <c r="K1025" s="6"/>
      <c r="L1025" s="1"/>
      <c r="M1025" s="1"/>
      <c r="N1025" s="226"/>
      <c r="O1025" s="227"/>
      <c r="P1025" s="6"/>
      <c r="Q1025" s="6"/>
      <c r="R1025" s="6"/>
      <c r="S1025" s="1"/>
    </row>
    <row r="1026" spans="1:19" x14ac:dyDescent="0.25">
      <c r="A1026" s="13"/>
      <c r="B1026" s="1"/>
      <c r="C1026" s="1"/>
      <c r="D1026" s="1"/>
      <c r="E1026" s="1"/>
      <c r="F1026" s="2"/>
      <c r="G1026" s="1"/>
      <c r="H1026" s="80"/>
      <c r="I1026" s="80"/>
      <c r="J1026" s="1"/>
      <c r="K1026" s="6"/>
      <c r="L1026" s="1"/>
      <c r="M1026" s="1"/>
      <c r="N1026" s="226"/>
      <c r="O1026" s="227"/>
      <c r="P1026" s="6"/>
      <c r="Q1026" s="6"/>
      <c r="R1026" s="6"/>
      <c r="S1026" s="1"/>
    </row>
    <row r="1027" spans="1:19" x14ac:dyDescent="0.25">
      <c r="A1027" s="13"/>
      <c r="B1027" s="1"/>
      <c r="C1027" s="1"/>
      <c r="D1027" s="1"/>
      <c r="E1027" s="1"/>
      <c r="F1027" s="2"/>
      <c r="G1027" s="1"/>
      <c r="H1027" s="80"/>
      <c r="I1027" s="80"/>
      <c r="J1027" s="1"/>
      <c r="K1027" s="6"/>
      <c r="L1027" s="1"/>
      <c r="M1027" s="1"/>
      <c r="N1027" s="226"/>
      <c r="O1027" s="227"/>
      <c r="P1027" s="6"/>
      <c r="Q1027" s="6"/>
      <c r="R1027" s="6"/>
      <c r="S1027" s="1"/>
    </row>
    <row r="1028" spans="1:19" x14ac:dyDescent="0.25">
      <c r="A1028" s="13"/>
      <c r="B1028" s="1"/>
      <c r="C1028" s="1"/>
      <c r="D1028" s="1"/>
      <c r="E1028" s="1"/>
      <c r="F1028" s="2"/>
      <c r="G1028" s="1"/>
      <c r="H1028" s="80"/>
      <c r="I1028" s="80"/>
      <c r="J1028" s="1"/>
      <c r="K1028" s="6"/>
      <c r="L1028" s="1"/>
      <c r="M1028" s="1"/>
      <c r="N1028" s="226"/>
      <c r="O1028" s="227"/>
      <c r="P1028" s="6"/>
      <c r="Q1028" s="6"/>
      <c r="R1028" s="6"/>
      <c r="S1028" s="1"/>
    </row>
    <row r="1029" spans="1:19" x14ac:dyDescent="0.25">
      <c r="A1029" s="13"/>
      <c r="B1029" s="1"/>
      <c r="C1029" s="1"/>
      <c r="D1029" s="1"/>
      <c r="E1029" s="1"/>
      <c r="F1029" s="2"/>
      <c r="G1029" s="1"/>
      <c r="H1029" s="80"/>
      <c r="I1029" s="80"/>
      <c r="J1029" s="1"/>
      <c r="K1029" s="6"/>
      <c r="L1029" s="1"/>
      <c r="M1029" s="1"/>
      <c r="N1029" s="226"/>
      <c r="O1029" s="227"/>
      <c r="P1029" s="6"/>
      <c r="Q1029" s="6"/>
      <c r="R1029" s="6"/>
      <c r="S1029" s="1"/>
    </row>
    <row r="1030" spans="1:19" x14ac:dyDescent="0.25">
      <c r="A1030" s="13"/>
      <c r="B1030" s="1"/>
      <c r="C1030" s="1"/>
      <c r="D1030" s="1"/>
      <c r="E1030" s="1"/>
      <c r="F1030" s="2"/>
      <c r="G1030" s="1"/>
      <c r="H1030" s="80"/>
      <c r="I1030" s="80"/>
      <c r="J1030" s="1"/>
      <c r="K1030" s="6"/>
      <c r="L1030" s="1"/>
      <c r="M1030" s="1"/>
      <c r="N1030" s="226"/>
      <c r="O1030" s="227"/>
      <c r="P1030" s="6"/>
      <c r="Q1030" s="6"/>
      <c r="R1030" s="6"/>
      <c r="S1030" s="1"/>
    </row>
    <row r="1031" spans="1:19" x14ac:dyDescent="0.25">
      <c r="A1031" s="13"/>
      <c r="B1031" s="1"/>
      <c r="C1031" s="1"/>
      <c r="D1031" s="1"/>
      <c r="E1031" s="1"/>
      <c r="F1031" s="2"/>
      <c r="G1031" s="1"/>
      <c r="H1031" s="80"/>
      <c r="I1031" s="80"/>
      <c r="J1031" s="1"/>
      <c r="K1031" s="6"/>
      <c r="L1031" s="1"/>
      <c r="M1031" s="1"/>
      <c r="N1031" s="226"/>
      <c r="O1031" s="227"/>
      <c r="P1031" s="6"/>
      <c r="Q1031" s="6"/>
      <c r="R1031" s="6"/>
      <c r="S1031" s="1"/>
    </row>
    <row r="1032" spans="1:19" x14ac:dyDescent="0.25">
      <c r="A1032" s="13"/>
      <c r="B1032" s="1"/>
      <c r="C1032" s="1"/>
      <c r="D1032" s="1"/>
      <c r="E1032" s="1"/>
      <c r="F1032" s="2"/>
      <c r="G1032" s="1"/>
      <c r="H1032" s="80"/>
      <c r="I1032" s="80"/>
      <c r="J1032" s="1"/>
      <c r="K1032" s="6"/>
      <c r="L1032" s="1"/>
      <c r="M1032" s="1"/>
      <c r="N1032" s="226"/>
      <c r="O1032" s="227"/>
      <c r="P1032" s="6"/>
      <c r="Q1032" s="6"/>
      <c r="R1032" s="6"/>
      <c r="S1032" s="1"/>
    </row>
    <row r="1033" spans="1:19" x14ac:dyDescent="0.25">
      <c r="A1033" s="13"/>
      <c r="B1033" s="1"/>
      <c r="C1033" s="1"/>
      <c r="D1033" s="1"/>
      <c r="E1033" s="1"/>
      <c r="F1033" s="2"/>
      <c r="G1033" s="1"/>
      <c r="H1033" s="80"/>
      <c r="I1033" s="80"/>
      <c r="J1033" s="1"/>
      <c r="K1033" s="6"/>
      <c r="L1033" s="1"/>
      <c r="M1033" s="1"/>
      <c r="N1033" s="226"/>
      <c r="O1033" s="227"/>
      <c r="P1033" s="6"/>
      <c r="Q1033" s="6"/>
      <c r="R1033" s="6"/>
      <c r="S1033" s="1"/>
    </row>
    <row r="1034" spans="1:19" x14ac:dyDescent="0.25">
      <c r="I1034" s="178"/>
    </row>
    <row r="1035" spans="1:19" x14ac:dyDescent="0.25">
      <c r="H1035" s="359"/>
      <c r="I1035" s="178"/>
    </row>
    <row r="1038" spans="1:19" x14ac:dyDescent="0.25">
      <c r="A1038" s="1"/>
      <c r="B1038" s="1"/>
      <c r="C1038" s="1"/>
      <c r="D1038" s="2"/>
      <c r="E1038" s="1"/>
      <c r="F1038" s="1"/>
      <c r="G1038" s="79"/>
      <c r="H1038" s="80"/>
      <c r="I1038" s="80"/>
      <c r="J1038" s="1"/>
      <c r="K1038" s="6"/>
      <c r="L1038" s="1"/>
      <c r="M1038" s="1"/>
      <c r="N1038" s="1"/>
      <c r="O1038" s="6"/>
      <c r="P1038" s="6"/>
      <c r="Q1038" s="6"/>
      <c r="R1038" s="6"/>
      <c r="S1038" s="1"/>
    </row>
    <row r="1039" spans="1:19" x14ac:dyDescent="0.25">
      <c r="A1039" s="1"/>
      <c r="B1039" s="1"/>
      <c r="C1039" s="1"/>
      <c r="D1039" s="2"/>
      <c r="E1039" s="1"/>
      <c r="F1039" s="1"/>
      <c r="G1039" s="79"/>
      <c r="H1039" s="80"/>
      <c r="I1039" s="80"/>
      <c r="J1039" s="1"/>
      <c r="K1039" s="6"/>
      <c r="L1039" s="1"/>
      <c r="M1039" s="1"/>
      <c r="N1039" s="1"/>
      <c r="O1039" s="6"/>
      <c r="P1039" s="6"/>
      <c r="Q1039" s="6"/>
      <c r="R1039" s="6"/>
      <c r="S1039" s="1"/>
    </row>
    <row r="1040" spans="1:19" x14ac:dyDescent="0.25">
      <c r="A1040" s="1"/>
      <c r="B1040" s="1"/>
      <c r="C1040" s="1"/>
      <c r="D1040" s="2"/>
      <c r="E1040" s="1"/>
      <c r="F1040" s="1"/>
      <c r="G1040" s="79"/>
      <c r="H1040" s="80"/>
      <c r="I1040" s="80"/>
      <c r="J1040" s="1"/>
      <c r="K1040" s="6"/>
      <c r="L1040" s="1"/>
      <c r="M1040" s="1"/>
      <c r="N1040" s="1"/>
      <c r="O1040" s="6"/>
      <c r="P1040" s="6"/>
      <c r="Q1040" s="6"/>
      <c r="R1040" s="6"/>
      <c r="S1040" s="1"/>
    </row>
    <row r="1041" spans="1:19" x14ac:dyDescent="0.25">
      <c r="A1041" s="1"/>
      <c r="B1041" s="1"/>
      <c r="C1041" s="1"/>
      <c r="D1041" s="2"/>
      <c r="E1041" s="1"/>
      <c r="F1041" s="1"/>
      <c r="G1041" s="79"/>
      <c r="H1041" s="80"/>
      <c r="I1041" s="80"/>
      <c r="J1041" s="1"/>
      <c r="K1041" s="6"/>
      <c r="L1041" s="1"/>
      <c r="M1041" s="1"/>
      <c r="N1041" s="1"/>
      <c r="O1041" s="6"/>
      <c r="P1041" s="6"/>
      <c r="Q1041" s="6"/>
      <c r="R1041" s="6"/>
      <c r="S1041" s="1"/>
    </row>
    <row r="1042" spans="1:19" x14ac:dyDescent="0.25">
      <c r="A1042" s="1"/>
      <c r="B1042" s="81" t="s">
        <v>0</v>
      </c>
      <c r="C1042" s="81"/>
      <c r="D1042" s="81"/>
      <c r="E1042" s="9" t="s">
        <v>71</v>
      </c>
      <c r="F1042" s="9"/>
      <c r="G1042" s="9"/>
      <c r="H1042" s="9"/>
      <c r="I1042" s="9"/>
      <c r="J1042" s="9"/>
      <c r="K1042" s="10"/>
      <c r="L1042" s="11"/>
      <c r="M1042" s="11"/>
      <c r="N1042" s="11"/>
      <c r="O1042" s="6"/>
      <c r="P1042" s="6"/>
      <c r="Q1042" s="6"/>
      <c r="R1042" s="6"/>
      <c r="S1042" s="1"/>
    </row>
    <row r="1043" spans="1:19" x14ac:dyDescent="0.25">
      <c r="A1043" s="1"/>
      <c r="B1043" s="82" t="s">
        <v>2</v>
      </c>
      <c r="C1043" s="82"/>
      <c r="D1043" s="82"/>
      <c r="E1043" s="83" t="s">
        <v>72</v>
      </c>
      <c r="F1043" s="83"/>
      <c r="G1043" s="83"/>
      <c r="H1043" s="83"/>
      <c r="I1043" s="83"/>
      <c r="J1043" s="83"/>
      <c r="K1043" s="10"/>
      <c r="L1043" s="11"/>
      <c r="M1043" s="11"/>
      <c r="N1043" s="11"/>
      <c r="O1043" s="6"/>
      <c r="P1043" s="6"/>
      <c r="Q1043" s="6"/>
      <c r="R1043" s="6"/>
      <c r="S1043" s="1"/>
    </row>
    <row r="1044" spans="1:19" x14ac:dyDescent="0.25">
      <c r="A1044" s="13"/>
      <c r="B1044" s="81" t="s">
        <v>4</v>
      </c>
      <c r="C1044" s="81"/>
      <c r="D1044" s="81"/>
      <c r="E1044" s="84" t="s">
        <v>70</v>
      </c>
      <c r="F1044" s="85"/>
      <c r="G1044" s="86"/>
      <c r="H1044" s="87"/>
      <c r="I1044" s="88"/>
      <c r="J1044" s="89"/>
      <c r="K1044" s="6"/>
      <c r="L1044" s="11"/>
      <c r="M1044" s="11"/>
      <c r="N1044" s="11"/>
      <c r="O1044" s="6"/>
      <c r="P1044" s="6"/>
      <c r="Q1044" s="6"/>
      <c r="R1044" s="6"/>
      <c r="S1044" s="1"/>
    </row>
    <row r="1045" spans="1:19" ht="15.75" thickBot="1" x14ac:dyDescent="0.3">
      <c r="A1045" s="13"/>
      <c r="B1045" s="90"/>
      <c r="C1045" s="90"/>
      <c r="D1045" s="90"/>
      <c r="E1045" s="91"/>
      <c r="F1045" s="92"/>
      <c r="G1045" s="93"/>
      <c r="H1045" s="94"/>
      <c r="I1045" s="95"/>
      <c r="J1045" s="27"/>
      <c r="K1045" s="6"/>
      <c r="L1045" s="11"/>
      <c r="M1045" s="11"/>
      <c r="N1045" s="11"/>
      <c r="O1045" s="6"/>
      <c r="P1045" s="6"/>
      <c r="Q1045" s="6"/>
      <c r="R1045" s="6"/>
      <c r="S1045" s="1"/>
    </row>
    <row r="1046" spans="1:19" x14ac:dyDescent="0.25">
      <c r="A1046" s="10"/>
      <c r="B1046" s="29" t="s">
        <v>6</v>
      </c>
      <c r="C1046" s="30" t="s">
        <v>7</v>
      </c>
      <c r="D1046" s="30"/>
      <c r="E1046" s="30" t="s">
        <v>8</v>
      </c>
      <c r="F1046" s="30" t="s">
        <v>9</v>
      </c>
      <c r="G1046" s="96" t="s">
        <v>10</v>
      </c>
      <c r="H1046" s="97" t="s">
        <v>73</v>
      </c>
      <c r="I1046" s="30" t="s">
        <v>12</v>
      </c>
      <c r="J1046" s="30"/>
      <c r="K1046" s="30"/>
      <c r="L1046" s="30"/>
      <c r="M1046" s="30"/>
      <c r="N1046" s="30" t="s">
        <v>13</v>
      </c>
      <c r="O1046" s="30"/>
      <c r="P1046" s="30" t="s">
        <v>14</v>
      </c>
      <c r="Q1046" s="30"/>
      <c r="R1046" s="30" t="s">
        <v>15</v>
      </c>
      <c r="S1046" s="32"/>
    </row>
    <row r="1047" spans="1:19" x14ac:dyDescent="0.25">
      <c r="A1047" s="10"/>
      <c r="B1047" s="33"/>
      <c r="C1047" s="34" t="s">
        <v>16</v>
      </c>
      <c r="D1047" s="34" t="s">
        <v>17</v>
      </c>
      <c r="E1047" s="34"/>
      <c r="F1047" s="34"/>
      <c r="G1047" s="98"/>
      <c r="H1047" s="99"/>
      <c r="I1047" s="34" t="s">
        <v>18</v>
      </c>
      <c r="J1047" s="34"/>
      <c r="K1047" s="34" t="s">
        <v>19</v>
      </c>
      <c r="L1047" s="34"/>
      <c r="M1047" s="34"/>
      <c r="N1047" s="34" t="s">
        <v>20</v>
      </c>
      <c r="O1047" s="34"/>
      <c r="P1047" s="34" t="s">
        <v>20</v>
      </c>
      <c r="Q1047" s="34"/>
      <c r="R1047" s="34"/>
      <c r="S1047" s="36"/>
    </row>
    <row r="1048" spans="1:19" ht="23.25" thickBot="1" x14ac:dyDescent="0.3">
      <c r="A1048" s="37"/>
      <c r="B1048" s="38"/>
      <c r="C1048" s="39"/>
      <c r="D1048" s="39"/>
      <c r="E1048" s="39"/>
      <c r="F1048" s="39"/>
      <c r="G1048" s="100"/>
      <c r="H1048" s="101"/>
      <c r="I1048" s="102" t="s">
        <v>21</v>
      </c>
      <c r="J1048" s="43" t="s">
        <v>22</v>
      </c>
      <c r="K1048" s="43" t="s">
        <v>23</v>
      </c>
      <c r="L1048" s="43" t="s">
        <v>24</v>
      </c>
      <c r="M1048" s="44" t="s">
        <v>25</v>
      </c>
      <c r="N1048" s="43" t="s">
        <v>26</v>
      </c>
      <c r="O1048" s="43" t="s">
        <v>25</v>
      </c>
      <c r="P1048" s="43" t="s">
        <v>21</v>
      </c>
      <c r="Q1048" s="43" t="s">
        <v>22</v>
      </c>
      <c r="R1048" s="43" t="s">
        <v>27</v>
      </c>
      <c r="S1048" s="46" t="s">
        <v>28</v>
      </c>
    </row>
    <row r="1049" spans="1:19" ht="78.75" x14ac:dyDescent="0.25">
      <c r="A1049" s="362"/>
      <c r="B1049" s="103">
        <v>159951005</v>
      </c>
      <c r="C1049" s="104">
        <v>401001</v>
      </c>
      <c r="D1049" s="104" t="s">
        <v>74</v>
      </c>
      <c r="E1049" s="104" t="s">
        <v>75</v>
      </c>
      <c r="F1049" s="105" t="s">
        <v>76</v>
      </c>
      <c r="G1049" s="106" t="s">
        <v>77</v>
      </c>
      <c r="H1049" s="107">
        <v>562687.16</v>
      </c>
      <c r="I1049" s="108"/>
      <c r="J1049" s="109">
        <f>92756.15+60560.46+275254.97+134115.58</f>
        <v>562687.15999999992</v>
      </c>
      <c r="K1049" s="110">
        <v>0</v>
      </c>
      <c r="L1049" s="110">
        <v>0</v>
      </c>
      <c r="M1049" s="111" t="s">
        <v>33</v>
      </c>
      <c r="N1049" s="112">
        <f>I1049*100/H1049</f>
        <v>0</v>
      </c>
      <c r="O1049" s="112">
        <f>J1049*100/H1049</f>
        <v>99.999999999999986</v>
      </c>
      <c r="P1049" s="112">
        <f>I1049*100/H1049</f>
        <v>0</v>
      </c>
      <c r="Q1049" s="112">
        <f>J1049*100/H1049</f>
        <v>99.999999999999986</v>
      </c>
      <c r="R1049" s="110" t="s">
        <v>34</v>
      </c>
      <c r="S1049" s="113"/>
    </row>
    <row r="1050" spans="1:19" ht="112.5" x14ac:dyDescent="0.25">
      <c r="A1050" s="362"/>
      <c r="B1050" s="114">
        <v>159951006</v>
      </c>
      <c r="C1050" s="115">
        <v>401002</v>
      </c>
      <c r="D1050" s="115" t="s">
        <v>78</v>
      </c>
      <c r="E1050" s="115" t="s">
        <v>79</v>
      </c>
      <c r="F1050" s="116" t="s">
        <v>80</v>
      </c>
      <c r="G1050" s="117" t="s">
        <v>77</v>
      </c>
      <c r="H1050" s="118">
        <v>51283.6</v>
      </c>
      <c r="I1050" s="119"/>
      <c r="J1050" s="120">
        <v>51283.6</v>
      </c>
      <c r="K1050" s="121">
        <v>0</v>
      </c>
      <c r="L1050" s="121">
        <v>0</v>
      </c>
      <c r="M1050" s="122" t="s">
        <v>33</v>
      </c>
      <c r="N1050" s="121">
        <v>0</v>
      </c>
      <c r="O1050" s="121">
        <v>100</v>
      </c>
      <c r="P1050" s="121">
        <v>0</v>
      </c>
      <c r="Q1050" s="121">
        <v>100</v>
      </c>
      <c r="R1050" s="121"/>
      <c r="S1050" s="123" t="s">
        <v>34</v>
      </c>
    </row>
    <row r="1051" spans="1:19" ht="146.25" x14ac:dyDescent="0.25">
      <c r="A1051" s="362"/>
      <c r="B1051" s="114">
        <v>159951008</v>
      </c>
      <c r="C1051" s="115">
        <v>401003</v>
      </c>
      <c r="D1051" s="115" t="s">
        <v>81</v>
      </c>
      <c r="E1051" s="115" t="s">
        <v>75</v>
      </c>
      <c r="F1051" s="116" t="s">
        <v>82</v>
      </c>
      <c r="G1051" s="124" t="s">
        <v>83</v>
      </c>
      <c r="H1051" s="118">
        <v>495064.45</v>
      </c>
      <c r="I1051" s="119"/>
      <c r="J1051" s="120">
        <v>495064.45</v>
      </c>
      <c r="K1051" s="121">
        <v>0</v>
      </c>
      <c r="L1051" s="121">
        <v>0</v>
      </c>
      <c r="M1051" s="122" t="s">
        <v>33</v>
      </c>
      <c r="N1051" s="121">
        <v>0</v>
      </c>
      <c r="O1051" s="121">
        <v>100</v>
      </c>
      <c r="P1051" s="121">
        <v>0</v>
      </c>
      <c r="Q1051" s="121">
        <v>100</v>
      </c>
      <c r="R1051" s="121"/>
      <c r="S1051" s="123" t="s">
        <v>34</v>
      </c>
    </row>
    <row r="1052" spans="1:19" ht="68.25" thickBot="1" x14ac:dyDescent="0.3">
      <c r="A1052" s="362"/>
      <c r="B1052" s="125">
        <v>159951015</v>
      </c>
      <c r="C1052" s="126">
        <v>401004</v>
      </c>
      <c r="D1052" s="126" t="s">
        <v>84</v>
      </c>
      <c r="E1052" s="126" t="s">
        <v>85</v>
      </c>
      <c r="F1052" s="127" t="s">
        <v>86</v>
      </c>
      <c r="G1052" s="128" t="s">
        <v>77</v>
      </c>
      <c r="H1052" s="129">
        <v>363459.63</v>
      </c>
      <c r="I1052" s="130"/>
      <c r="J1052" s="131">
        <f>16886.92+308491.74+34662.08+3418.89</f>
        <v>363459.63</v>
      </c>
      <c r="K1052" s="132">
        <v>0</v>
      </c>
      <c r="L1052" s="132">
        <v>0</v>
      </c>
      <c r="M1052" s="133" t="s">
        <v>33</v>
      </c>
      <c r="N1052" s="134">
        <f>I1052*100/H1052</f>
        <v>0</v>
      </c>
      <c r="O1052" s="134">
        <f>J1052*100/H1052</f>
        <v>100</v>
      </c>
      <c r="P1052" s="134">
        <f>I1052*100/H1052</f>
        <v>0</v>
      </c>
      <c r="Q1052" s="134">
        <f>J1052*100/H1052</f>
        <v>100</v>
      </c>
      <c r="R1052" s="132" t="s">
        <v>34</v>
      </c>
      <c r="S1052" s="135"/>
    </row>
    <row r="1053" spans="1:19" x14ac:dyDescent="0.25">
      <c r="A1053" s="362"/>
      <c r="B1053" s="136"/>
      <c r="C1053" s="136"/>
      <c r="D1053" s="136"/>
      <c r="E1053" s="136"/>
      <c r="F1053" s="137"/>
      <c r="G1053" s="138"/>
      <c r="H1053" s="139"/>
      <c r="I1053" s="140"/>
      <c r="J1053" s="141"/>
      <c r="K1053" s="142"/>
      <c r="L1053" s="142"/>
      <c r="M1053" s="143"/>
      <c r="N1053" s="144"/>
      <c r="O1053" s="144"/>
      <c r="P1053" s="144"/>
      <c r="Q1053" s="144"/>
      <c r="R1053" s="142"/>
      <c r="S1053" s="142"/>
    </row>
    <row r="1054" spans="1:19" x14ac:dyDescent="0.25">
      <c r="A1054" s="362"/>
      <c r="B1054" s="136"/>
      <c r="C1054" s="136"/>
      <c r="D1054" s="136"/>
      <c r="E1054" s="136"/>
      <c r="F1054" s="137"/>
      <c r="G1054" s="138"/>
      <c r="H1054" s="139"/>
      <c r="I1054" s="140"/>
      <c r="J1054" s="141"/>
      <c r="K1054" s="142"/>
      <c r="L1054" s="142"/>
      <c r="M1054" s="143"/>
      <c r="N1054" s="144"/>
      <c r="O1054" s="144"/>
      <c r="P1054" s="144"/>
      <c r="Q1054" s="144"/>
      <c r="R1054" s="142"/>
      <c r="S1054" s="142"/>
    </row>
    <row r="1055" spans="1:19" x14ac:dyDescent="0.25">
      <c r="A1055" s="362"/>
      <c r="B1055" s="136"/>
      <c r="C1055" s="136"/>
      <c r="D1055" s="136"/>
      <c r="E1055" s="136"/>
      <c r="F1055" s="137"/>
      <c r="G1055" s="138"/>
      <c r="H1055" s="139"/>
      <c r="I1055" s="140"/>
      <c r="J1055" s="141"/>
      <c r="K1055" s="142"/>
      <c r="L1055" s="142"/>
      <c r="M1055" s="143"/>
      <c r="N1055" s="144"/>
      <c r="O1055" s="144"/>
      <c r="P1055" s="144"/>
      <c r="Q1055" s="144"/>
      <c r="R1055" s="142"/>
      <c r="S1055" s="142"/>
    </row>
    <row r="1056" spans="1:19" x14ac:dyDescent="0.25">
      <c r="A1056" s="362"/>
      <c r="B1056" s="136"/>
      <c r="C1056" s="136"/>
      <c r="D1056" s="136"/>
      <c r="E1056" s="136"/>
      <c r="F1056" s="137"/>
      <c r="G1056" s="138"/>
      <c r="H1056" s="139"/>
      <c r="I1056" s="140"/>
      <c r="J1056" s="141"/>
      <c r="K1056" s="142"/>
      <c r="L1056" s="142"/>
      <c r="M1056" s="143"/>
      <c r="N1056" s="144"/>
      <c r="O1056" s="144"/>
      <c r="P1056" s="144"/>
      <c r="Q1056" s="144"/>
      <c r="R1056" s="142"/>
      <c r="S1056" s="142"/>
    </row>
    <row r="1057" spans="1:19" x14ac:dyDescent="0.25">
      <c r="A1057" s="362"/>
      <c r="B1057" s="136"/>
      <c r="C1057" s="136"/>
      <c r="D1057" s="136"/>
      <c r="E1057" s="136"/>
      <c r="F1057" s="137"/>
      <c r="G1057" s="138"/>
      <c r="H1057" s="139"/>
      <c r="I1057" s="140"/>
      <c r="J1057" s="141"/>
      <c r="K1057" s="142"/>
      <c r="L1057" s="142"/>
      <c r="M1057" s="143"/>
      <c r="N1057" s="144"/>
      <c r="O1057" s="144"/>
      <c r="P1057" s="144"/>
      <c r="Q1057" s="144"/>
      <c r="R1057" s="142"/>
      <c r="S1057" s="142"/>
    </row>
    <row r="1058" spans="1:19" x14ac:dyDescent="0.25">
      <c r="A1058" s="362"/>
      <c r="B1058" s="136"/>
      <c r="C1058" s="136"/>
      <c r="D1058" s="136"/>
      <c r="E1058" s="136"/>
      <c r="F1058" s="137"/>
      <c r="G1058" s="138"/>
      <c r="H1058" s="139"/>
      <c r="I1058" s="140"/>
      <c r="J1058" s="141"/>
      <c r="K1058" s="142"/>
      <c r="L1058" s="142"/>
      <c r="M1058" s="143"/>
      <c r="N1058" s="144"/>
      <c r="O1058" s="144"/>
      <c r="P1058" s="144"/>
      <c r="Q1058" s="144"/>
      <c r="R1058" s="142"/>
      <c r="S1058" s="142"/>
    </row>
    <row r="1059" spans="1:19" x14ac:dyDescent="0.25">
      <c r="A1059" s="362"/>
      <c r="B1059" s="136"/>
      <c r="C1059" s="136"/>
      <c r="D1059" s="136"/>
      <c r="E1059" s="136"/>
      <c r="F1059" s="137"/>
      <c r="G1059" s="138"/>
      <c r="H1059" s="139"/>
      <c r="I1059" s="140"/>
      <c r="J1059" s="141"/>
      <c r="K1059" s="142"/>
      <c r="L1059" s="142"/>
      <c r="M1059" s="143"/>
      <c r="N1059" s="144"/>
      <c r="O1059" s="144"/>
      <c r="P1059" s="144"/>
      <c r="Q1059" s="144"/>
      <c r="R1059" s="142"/>
      <c r="S1059" s="142"/>
    </row>
    <row r="1060" spans="1:19" x14ac:dyDescent="0.25">
      <c r="A1060" s="362"/>
      <c r="B1060" s="136"/>
      <c r="C1060" s="136"/>
      <c r="D1060" s="136"/>
      <c r="E1060" s="136"/>
      <c r="F1060" s="137"/>
      <c r="G1060" s="138"/>
      <c r="H1060" s="139"/>
      <c r="I1060" s="140"/>
      <c r="J1060" s="141"/>
      <c r="K1060" s="142"/>
      <c r="L1060" s="142"/>
      <c r="M1060" s="143"/>
      <c r="N1060" s="144"/>
      <c r="O1060" s="144"/>
      <c r="P1060" s="144"/>
      <c r="Q1060" s="144"/>
      <c r="R1060" s="142"/>
      <c r="S1060" s="142"/>
    </row>
    <row r="1061" spans="1:19" x14ac:dyDescent="0.25">
      <c r="A1061" s="362"/>
      <c r="B1061" s="136"/>
      <c r="C1061" s="136"/>
      <c r="D1061" s="136"/>
      <c r="E1061" s="136"/>
      <c r="F1061" s="137"/>
      <c r="G1061" s="138"/>
      <c r="H1061" s="139"/>
      <c r="I1061" s="140"/>
      <c r="J1061" s="141"/>
      <c r="K1061" s="142"/>
      <c r="L1061" s="142"/>
      <c r="M1061" s="143"/>
      <c r="N1061" s="144"/>
      <c r="O1061" s="144"/>
      <c r="P1061" s="144"/>
      <c r="Q1061" s="144"/>
      <c r="R1061" s="142"/>
      <c r="S1061" s="142"/>
    </row>
    <row r="1062" spans="1:19" x14ac:dyDescent="0.25">
      <c r="A1062" s="362"/>
      <c r="B1062" s="136"/>
      <c r="C1062" s="136"/>
      <c r="D1062" s="136"/>
      <c r="E1062" s="136"/>
      <c r="F1062" s="137"/>
      <c r="G1062" s="138"/>
      <c r="H1062" s="139"/>
      <c r="I1062" s="140"/>
      <c r="J1062" s="141"/>
      <c r="K1062" s="142"/>
      <c r="L1062" s="142"/>
      <c r="M1062" s="143"/>
      <c r="N1062" s="144"/>
      <c r="O1062" s="144"/>
      <c r="P1062" s="144"/>
      <c r="Q1062" s="144"/>
      <c r="R1062" s="142"/>
      <c r="S1062" s="142"/>
    </row>
    <row r="1063" spans="1:19" x14ac:dyDescent="0.25">
      <c r="A1063" s="362"/>
      <c r="B1063" s="136"/>
      <c r="C1063" s="136"/>
      <c r="D1063" s="136"/>
      <c r="E1063" s="136"/>
      <c r="F1063" s="137"/>
      <c r="G1063" s="138"/>
      <c r="H1063" s="139"/>
      <c r="I1063" s="140"/>
      <c r="J1063" s="141"/>
      <c r="K1063" s="142"/>
      <c r="L1063" s="142"/>
      <c r="M1063" s="143"/>
      <c r="N1063" s="144"/>
      <c r="O1063" s="144"/>
      <c r="P1063" s="144"/>
      <c r="Q1063" s="144"/>
      <c r="R1063" s="142"/>
      <c r="S1063" s="142"/>
    </row>
    <row r="1064" spans="1:19" x14ac:dyDescent="0.25">
      <c r="A1064" s="362"/>
      <c r="B1064" s="136"/>
      <c r="C1064" s="136"/>
      <c r="D1064" s="136"/>
      <c r="E1064" s="136"/>
      <c r="F1064" s="137"/>
      <c r="G1064" s="138"/>
      <c r="H1064" s="139"/>
      <c r="I1064" s="140"/>
      <c r="J1064" s="141"/>
      <c r="K1064" s="142"/>
      <c r="L1064" s="142"/>
      <c r="M1064" s="143"/>
      <c r="N1064" s="144"/>
      <c r="O1064" s="144"/>
      <c r="P1064" s="144"/>
      <c r="Q1064" s="144"/>
      <c r="R1064" s="142"/>
      <c r="S1064" s="142"/>
    </row>
    <row r="1065" spans="1:19" x14ac:dyDescent="0.25">
      <c r="A1065" s="1"/>
      <c r="B1065" s="1"/>
      <c r="C1065" s="1"/>
      <c r="D1065" s="2"/>
      <c r="E1065" s="1"/>
      <c r="F1065" s="1"/>
      <c r="G1065" s="79"/>
      <c r="H1065" s="80"/>
      <c r="I1065" s="80"/>
      <c r="J1065" s="1"/>
      <c r="K1065" s="6"/>
      <c r="L1065" s="1"/>
      <c r="M1065" s="1"/>
      <c r="N1065" s="1"/>
      <c r="O1065" s="6"/>
      <c r="P1065" s="6"/>
      <c r="Q1065" s="6"/>
      <c r="R1065" s="6"/>
      <c r="S1065" s="1"/>
    </row>
    <row r="1066" spans="1:19" x14ac:dyDescent="0.25">
      <c r="A1066" s="1"/>
      <c r="B1066" s="1"/>
      <c r="C1066" s="1"/>
      <c r="D1066" s="2"/>
      <c r="E1066" s="1"/>
      <c r="F1066" s="1"/>
      <c r="G1066" s="79"/>
      <c r="H1066" s="80"/>
      <c r="I1066" s="80"/>
      <c r="J1066" s="1"/>
      <c r="K1066" s="6"/>
      <c r="L1066" s="1"/>
      <c r="M1066" s="1"/>
      <c r="N1066" s="1"/>
      <c r="O1066" s="6"/>
      <c r="P1066" s="6"/>
      <c r="Q1066" s="6"/>
      <c r="R1066" s="6"/>
      <c r="S1066" s="1"/>
    </row>
    <row r="1067" spans="1:19" x14ac:dyDescent="0.25">
      <c r="A1067" s="1"/>
      <c r="B1067" s="1"/>
      <c r="C1067" s="1"/>
      <c r="D1067" s="2"/>
      <c r="E1067" s="1"/>
      <c r="F1067" s="1"/>
      <c r="G1067" s="79"/>
      <c r="H1067" s="80"/>
      <c r="I1067" s="80"/>
      <c r="J1067" s="1"/>
      <c r="K1067" s="6"/>
      <c r="L1067" s="1"/>
      <c r="M1067" s="1"/>
      <c r="N1067" s="1"/>
      <c r="O1067" s="6"/>
      <c r="P1067" s="6"/>
      <c r="Q1067" s="6"/>
      <c r="R1067" s="6"/>
      <c r="S1067" s="1"/>
    </row>
    <row r="1068" spans="1:19" x14ac:dyDescent="0.25">
      <c r="A1068" s="1"/>
      <c r="B1068" s="1"/>
      <c r="C1068" s="1"/>
      <c r="D1068" s="2"/>
      <c r="E1068" s="1"/>
      <c r="F1068" s="1"/>
      <c r="G1068" s="79"/>
      <c r="H1068" s="80"/>
      <c r="I1068" s="80"/>
      <c r="J1068" s="1"/>
      <c r="K1068" s="6"/>
      <c r="L1068" s="1"/>
      <c r="M1068" s="1"/>
      <c r="N1068" s="1"/>
      <c r="O1068" s="6"/>
      <c r="P1068" s="6"/>
      <c r="Q1068" s="6"/>
      <c r="R1068" s="6"/>
      <c r="S1068" s="1"/>
    </row>
    <row r="1069" spans="1:19" x14ac:dyDescent="0.25">
      <c r="A1069" s="1"/>
      <c r="B1069" s="1"/>
      <c r="C1069" s="1"/>
      <c r="D1069" s="2"/>
      <c r="E1069" s="1"/>
      <c r="F1069" s="1"/>
      <c r="G1069" s="79"/>
      <c r="H1069" s="80"/>
      <c r="I1069" s="80"/>
      <c r="J1069" s="1"/>
      <c r="K1069" s="6"/>
      <c r="L1069" s="1"/>
      <c r="M1069" s="1"/>
      <c r="N1069" s="1"/>
      <c r="O1069" s="6"/>
      <c r="P1069" s="6"/>
      <c r="Q1069" s="6"/>
      <c r="R1069" s="6"/>
      <c r="S1069" s="1"/>
    </row>
    <row r="1070" spans="1:19" x14ac:dyDescent="0.25">
      <c r="A1070" s="1"/>
      <c r="B1070" s="81" t="s">
        <v>0</v>
      </c>
      <c r="C1070" s="81"/>
      <c r="D1070" s="81"/>
      <c r="E1070" s="9" t="s">
        <v>87</v>
      </c>
      <c r="F1070" s="9"/>
      <c r="G1070" s="9"/>
      <c r="H1070" s="9"/>
      <c r="I1070" s="9"/>
      <c r="J1070" s="9"/>
      <c r="K1070" s="10"/>
      <c r="L1070" s="11"/>
      <c r="M1070" s="11"/>
      <c r="N1070" s="11"/>
      <c r="O1070" s="6"/>
      <c r="P1070" s="6"/>
      <c r="Q1070" s="6"/>
      <c r="R1070" s="6"/>
      <c r="S1070" s="1"/>
    </row>
    <row r="1071" spans="1:19" x14ac:dyDescent="0.25">
      <c r="A1071" s="1"/>
      <c r="B1071" s="82" t="s">
        <v>2</v>
      </c>
      <c r="C1071" s="82"/>
      <c r="D1071" s="82"/>
      <c r="E1071" s="83" t="s">
        <v>72</v>
      </c>
      <c r="F1071" s="83"/>
      <c r="G1071" s="83"/>
      <c r="H1071" s="83"/>
      <c r="I1071" s="83"/>
      <c r="J1071" s="83"/>
      <c r="K1071" s="10"/>
      <c r="L1071" s="11"/>
      <c r="M1071" s="11"/>
      <c r="N1071" s="11"/>
      <c r="O1071" s="6"/>
      <c r="P1071" s="6"/>
      <c r="Q1071" s="6"/>
      <c r="R1071" s="6"/>
      <c r="S1071" s="1"/>
    </row>
    <row r="1072" spans="1:19" x14ac:dyDescent="0.25">
      <c r="A1072" s="13"/>
      <c r="B1072" s="81" t="s">
        <v>4</v>
      </c>
      <c r="C1072" s="81"/>
      <c r="D1072" s="81"/>
      <c r="E1072" s="84" t="s">
        <v>70</v>
      </c>
      <c r="F1072" s="85"/>
      <c r="G1072" s="86"/>
      <c r="H1072" s="87"/>
      <c r="I1072" s="88"/>
      <c r="J1072" s="89"/>
      <c r="K1072" s="6"/>
      <c r="L1072" s="11"/>
      <c r="M1072" s="11"/>
      <c r="N1072" s="11"/>
      <c r="O1072" s="6"/>
      <c r="P1072" s="6"/>
      <c r="Q1072" s="6"/>
      <c r="R1072" s="6"/>
      <c r="S1072" s="1"/>
    </row>
    <row r="1073" spans="1:19" ht="15.75" thickBot="1" x14ac:dyDescent="0.3">
      <c r="A1073" s="13"/>
      <c r="B1073" s="145"/>
      <c r="C1073" s="145"/>
      <c r="D1073" s="145"/>
      <c r="E1073" s="146"/>
      <c r="F1073" s="147"/>
      <c r="G1073" s="148"/>
      <c r="H1073" s="149"/>
      <c r="I1073" s="150"/>
      <c r="J1073" s="151"/>
      <c r="K1073" s="6"/>
      <c r="L1073" s="11"/>
      <c r="M1073" s="11"/>
      <c r="N1073" s="11"/>
      <c r="O1073" s="6"/>
      <c r="P1073" s="6"/>
      <c r="Q1073" s="6"/>
      <c r="R1073" s="6"/>
      <c r="S1073" s="1"/>
    </row>
    <row r="1074" spans="1:19" x14ac:dyDescent="0.25">
      <c r="A1074" s="362"/>
      <c r="B1074" s="29" t="s">
        <v>6</v>
      </c>
      <c r="C1074" s="30" t="s">
        <v>7</v>
      </c>
      <c r="D1074" s="30"/>
      <c r="E1074" s="30" t="s">
        <v>8</v>
      </c>
      <c r="F1074" s="30" t="s">
        <v>9</v>
      </c>
      <c r="G1074" s="96" t="s">
        <v>10</v>
      </c>
      <c r="H1074" s="97" t="s">
        <v>73</v>
      </c>
      <c r="I1074" s="30" t="s">
        <v>12</v>
      </c>
      <c r="J1074" s="30"/>
      <c r="K1074" s="30"/>
      <c r="L1074" s="30"/>
      <c r="M1074" s="30"/>
      <c r="N1074" s="30" t="s">
        <v>13</v>
      </c>
      <c r="O1074" s="30"/>
      <c r="P1074" s="30" t="s">
        <v>14</v>
      </c>
      <c r="Q1074" s="30"/>
      <c r="R1074" s="30" t="s">
        <v>15</v>
      </c>
      <c r="S1074" s="32"/>
    </row>
    <row r="1075" spans="1:19" x14ac:dyDescent="0.25">
      <c r="A1075" s="362"/>
      <c r="B1075" s="33"/>
      <c r="C1075" s="34" t="s">
        <v>16</v>
      </c>
      <c r="D1075" s="34" t="s">
        <v>17</v>
      </c>
      <c r="E1075" s="34"/>
      <c r="F1075" s="34"/>
      <c r="G1075" s="98"/>
      <c r="H1075" s="99"/>
      <c r="I1075" s="34" t="s">
        <v>18</v>
      </c>
      <c r="J1075" s="34"/>
      <c r="K1075" s="34" t="s">
        <v>19</v>
      </c>
      <c r="L1075" s="34"/>
      <c r="M1075" s="34"/>
      <c r="N1075" s="34" t="s">
        <v>20</v>
      </c>
      <c r="O1075" s="34"/>
      <c r="P1075" s="34" t="s">
        <v>20</v>
      </c>
      <c r="Q1075" s="34"/>
      <c r="R1075" s="34"/>
      <c r="S1075" s="36"/>
    </row>
    <row r="1076" spans="1:19" ht="23.25" thickBot="1" x14ac:dyDescent="0.3">
      <c r="A1076" s="362"/>
      <c r="B1076" s="38"/>
      <c r="C1076" s="39"/>
      <c r="D1076" s="39"/>
      <c r="E1076" s="39"/>
      <c r="F1076" s="39"/>
      <c r="G1076" s="100"/>
      <c r="H1076" s="101"/>
      <c r="I1076" s="102" t="s">
        <v>21</v>
      </c>
      <c r="J1076" s="43" t="s">
        <v>22</v>
      </c>
      <c r="K1076" s="43" t="s">
        <v>23</v>
      </c>
      <c r="L1076" s="43" t="s">
        <v>24</v>
      </c>
      <c r="M1076" s="44" t="s">
        <v>25</v>
      </c>
      <c r="N1076" s="43" t="s">
        <v>26</v>
      </c>
      <c r="O1076" s="43" t="s">
        <v>25</v>
      </c>
      <c r="P1076" s="43" t="s">
        <v>21</v>
      </c>
      <c r="Q1076" s="43" t="s">
        <v>22</v>
      </c>
      <c r="R1076" s="43" t="s">
        <v>27</v>
      </c>
      <c r="S1076" s="46" t="s">
        <v>28</v>
      </c>
    </row>
    <row r="1077" spans="1:19" ht="101.25" x14ac:dyDescent="0.25">
      <c r="A1077" s="362"/>
      <c r="B1077" s="103">
        <v>159951017</v>
      </c>
      <c r="C1077" s="152">
        <v>401006</v>
      </c>
      <c r="D1077" s="110" t="s">
        <v>88</v>
      </c>
      <c r="E1077" s="152" t="s">
        <v>89</v>
      </c>
      <c r="F1077" s="105" t="s">
        <v>90</v>
      </c>
      <c r="G1077" s="153" t="s">
        <v>91</v>
      </c>
      <c r="H1077" s="107">
        <v>288490.84000000003</v>
      </c>
      <c r="I1077" s="154"/>
      <c r="J1077" s="109">
        <f>86547.25+127980.13+73963.46</f>
        <v>288490.84000000003</v>
      </c>
      <c r="K1077" s="110">
        <v>0</v>
      </c>
      <c r="L1077" s="110">
        <v>0</v>
      </c>
      <c r="M1077" s="111" t="s">
        <v>33</v>
      </c>
      <c r="N1077" s="112">
        <f>I1077*100/H1077</f>
        <v>0</v>
      </c>
      <c r="O1077" s="112">
        <f>J1077*100/H1077</f>
        <v>100</v>
      </c>
      <c r="P1077" s="112">
        <f>I1077*100/H1077</f>
        <v>0</v>
      </c>
      <c r="Q1077" s="112">
        <f>J1077*100/H1077</f>
        <v>100</v>
      </c>
      <c r="R1077" s="110"/>
      <c r="S1077" s="113" t="s">
        <v>34</v>
      </c>
    </row>
    <row r="1078" spans="1:19" ht="67.5" x14ac:dyDescent="0.25">
      <c r="A1078" s="362"/>
      <c r="B1078" s="114">
        <v>159951022</v>
      </c>
      <c r="C1078" s="155">
        <v>401007</v>
      </c>
      <c r="D1078" s="121" t="s">
        <v>92</v>
      </c>
      <c r="E1078" s="155" t="s">
        <v>93</v>
      </c>
      <c r="F1078" s="116" t="s">
        <v>94</v>
      </c>
      <c r="G1078" s="124" t="s">
        <v>77</v>
      </c>
      <c r="H1078" s="118">
        <v>208275.78</v>
      </c>
      <c r="I1078" s="119"/>
      <c r="J1078" s="120">
        <f>18754.26+58208.4+67739.09+50306.82+14309.26-1042.05</f>
        <v>208275.78000000003</v>
      </c>
      <c r="K1078" s="121">
        <v>0</v>
      </c>
      <c r="L1078" s="121">
        <v>0</v>
      </c>
      <c r="M1078" s="156">
        <v>0</v>
      </c>
      <c r="N1078" s="157">
        <f>I1078*100/H1078</f>
        <v>0</v>
      </c>
      <c r="O1078" s="157">
        <f>J1078*100/H1078</f>
        <v>100.00000000000001</v>
      </c>
      <c r="P1078" s="157">
        <f>I1078*100/H1078</f>
        <v>0</v>
      </c>
      <c r="Q1078" s="157">
        <f>J1078*100/H1078</f>
        <v>100.00000000000001</v>
      </c>
      <c r="R1078" s="121" t="s">
        <v>34</v>
      </c>
      <c r="S1078" s="123"/>
    </row>
    <row r="1079" spans="1:19" ht="90" x14ac:dyDescent="0.25">
      <c r="A1079" s="362"/>
      <c r="B1079" s="114">
        <v>159951023</v>
      </c>
      <c r="C1079" s="155">
        <v>401008</v>
      </c>
      <c r="D1079" s="121" t="s">
        <v>95</v>
      </c>
      <c r="E1079" s="155" t="s">
        <v>96</v>
      </c>
      <c r="F1079" s="116" t="s">
        <v>97</v>
      </c>
      <c r="G1079" s="124" t="s">
        <v>98</v>
      </c>
      <c r="H1079" s="118">
        <v>34180</v>
      </c>
      <c r="I1079" s="119"/>
      <c r="J1079" s="120">
        <f>24900+9280</f>
        <v>34180</v>
      </c>
      <c r="K1079" s="121">
        <v>0</v>
      </c>
      <c r="L1079" s="121">
        <v>0</v>
      </c>
      <c r="M1079" s="122" t="s">
        <v>33</v>
      </c>
      <c r="N1079" s="157">
        <f>I1079*100/H1079</f>
        <v>0</v>
      </c>
      <c r="O1079" s="157">
        <f>J1079*100/H1079</f>
        <v>100</v>
      </c>
      <c r="P1079" s="157">
        <f>I1079*100/H1079</f>
        <v>0</v>
      </c>
      <c r="Q1079" s="157">
        <f>J1079*100/H1079</f>
        <v>100</v>
      </c>
      <c r="R1079" s="121"/>
      <c r="S1079" s="123" t="s">
        <v>34</v>
      </c>
    </row>
    <row r="1080" spans="1:19" ht="79.5" thickBot="1" x14ac:dyDescent="0.3">
      <c r="A1080" s="362"/>
      <c r="B1080" s="125">
        <v>159951021</v>
      </c>
      <c r="C1080" s="158">
        <v>401009</v>
      </c>
      <c r="D1080" s="132" t="s">
        <v>99</v>
      </c>
      <c r="E1080" s="158" t="s">
        <v>100</v>
      </c>
      <c r="F1080" s="127" t="s">
        <v>101</v>
      </c>
      <c r="G1080" s="128" t="s">
        <v>102</v>
      </c>
      <c r="H1080" s="129">
        <v>39044.019999999997</v>
      </c>
      <c r="I1080" s="130"/>
      <c r="J1080" s="131">
        <v>39044.019999999997</v>
      </c>
      <c r="K1080" s="132">
        <v>0</v>
      </c>
      <c r="L1080" s="132">
        <v>0</v>
      </c>
      <c r="M1080" s="133" t="s">
        <v>33</v>
      </c>
      <c r="N1080" s="134">
        <f>I1080*100/H1080</f>
        <v>0</v>
      </c>
      <c r="O1080" s="134">
        <f>J1080*100/H1080</f>
        <v>100</v>
      </c>
      <c r="P1080" s="134">
        <f>I1080*100/H1080</f>
        <v>0</v>
      </c>
      <c r="Q1080" s="134">
        <f>J1080*100/H1080</f>
        <v>100</v>
      </c>
      <c r="R1080" s="132"/>
      <c r="S1080" s="135" t="s">
        <v>34</v>
      </c>
    </row>
    <row r="1081" spans="1:19" x14ac:dyDescent="0.25">
      <c r="A1081" s="362"/>
      <c r="B1081" s="136"/>
      <c r="C1081" s="60"/>
      <c r="D1081" s="142"/>
      <c r="E1081" s="60"/>
      <c r="F1081" s="137"/>
      <c r="G1081" s="138"/>
      <c r="H1081" s="139"/>
      <c r="I1081" s="140"/>
      <c r="J1081" s="141"/>
      <c r="K1081" s="142"/>
      <c r="L1081" s="142"/>
      <c r="M1081" s="143"/>
      <c r="N1081" s="144"/>
      <c r="O1081" s="144"/>
      <c r="P1081" s="144"/>
      <c r="Q1081" s="144"/>
      <c r="R1081" s="142"/>
      <c r="S1081" s="142"/>
    </row>
    <row r="1082" spans="1:19" x14ac:dyDescent="0.25">
      <c r="A1082" s="362"/>
      <c r="B1082" s="136"/>
      <c r="C1082" s="60"/>
      <c r="D1082" s="142"/>
      <c r="E1082" s="60"/>
      <c r="F1082" s="137"/>
      <c r="G1082" s="138"/>
      <c r="H1082" s="139"/>
      <c r="I1082" s="140"/>
      <c r="J1082" s="141"/>
      <c r="K1082" s="142"/>
      <c r="L1082" s="142"/>
      <c r="M1082" s="143"/>
      <c r="N1082" s="144"/>
      <c r="O1082" s="144"/>
      <c r="P1082" s="144"/>
      <c r="Q1082" s="144"/>
      <c r="R1082" s="142"/>
      <c r="S1082" s="142"/>
    </row>
    <row r="1083" spans="1:19" x14ac:dyDescent="0.25">
      <c r="A1083" s="362"/>
      <c r="B1083" s="136"/>
      <c r="C1083" s="60"/>
      <c r="D1083" s="142"/>
      <c r="E1083" s="60"/>
      <c r="F1083" s="137"/>
      <c r="G1083" s="138"/>
      <c r="H1083" s="139"/>
      <c r="I1083" s="140"/>
      <c r="J1083" s="141"/>
      <c r="K1083" s="142"/>
      <c r="L1083" s="142"/>
      <c r="M1083" s="143"/>
      <c r="N1083" s="144"/>
      <c r="O1083" s="144"/>
      <c r="P1083" s="144"/>
      <c r="Q1083" s="144"/>
      <c r="R1083" s="142"/>
      <c r="S1083" s="142"/>
    </row>
    <row r="1084" spans="1:19" x14ac:dyDescent="0.25">
      <c r="A1084" s="362"/>
      <c r="B1084" s="136"/>
      <c r="C1084" s="60"/>
      <c r="D1084" s="142"/>
      <c r="E1084" s="60"/>
      <c r="F1084" s="137"/>
      <c r="G1084" s="138"/>
      <c r="H1084" s="139"/>
      <c r="I1084" s="140"/>
      <c r="J1084" s="141"/>
      <c r="K1084" s="142"/>
      <c r="L1084" s="142"/>
      <c r="M1084" s="143"/>
      <c r="N1084" s="144"/>
      <c r="O1084" s="144"/>
      <c r="P1084" s="144"/>
      <c r="Q1084" s="144"/>
      <c r="R1084" s="142"/>
      <c r="S1084" s="142"/>
    </row>
    <row r="1085" spans="1:19" x14ac:dyDescent="0.25">
      <c r="A1085" s="362"/>
      <c r="B1085" s="136"/>
      <c r="C1085" s="60"/>
      <c r="D1085" s="142"/>
      <c r="E1085" s="60"/>
      <c r="F1085" s="137"/>
      <c r="G1085" s="138"/>
      <c r="H1085" s="139"/>
      <c r="I1085" s="140"/>
      <c r="J1085" s="141"/>
      <c r="K1085" s="142"/>
      <c r="L1085" s="142"/>
      <c r="M1085" s="143"/>
      <c r="N1085" s="144"/>
      <c r="O1085" s="144"/>
      <c r="P1085" s="144"/>
      <c r="Q1085" s="144"/>
      <c r="R1085" s="142"/>
      <c r="S1085" s="142"/>
    </row>
    <row r="1086" spans="1:19" x14ac:dyDescent="0.25">
      <c r="A1086" s="362"/>
      <c r="B1086" s="136"/>
      <c r="C1086" s="60"/>
      <c r="D1086" s="142"/>
      <c r="E1086" s="60"/>
      <c r="F1086" s="137"/>
      <c r="G1086" s="138"/>
      <c r="H1086" s="139"/>
      <c r="I1086" s="140"/>
      <c r="J1086" s="141"/>
      <c r="K1086" s="142"/>
      <c r="L1086" s="142"/>
      <c r="M1086" s="143"/>
      <c r="N1086" s="144"/>
      <c r="O1086" s="144"/>
      <c r="P1086" s="144"/>
      <c r="Q1086" s="144"/>
      <c r="R1086" s="142"/>
      <c r="S1086" s="142"/>
    </row>
    <row r="1087" spans="1:19" x14ac:dyDescent="0.25">
      <c r="A1087" s="362"/>
      <c r="B1087" s="136"/>
      <c r="C1087" s="60"/>
      <c r="D1087" s="142"/>
      <c r="E1087" s="60"/>
      <c r="F1087" s="137"/>
      <c r="G1087" s="138"/>
      <c r="H1087" s="139"/>
      <c r="I1087" s="140"/>
      <c r="J1087" s="141"/>
      <c r="K1087" s="142"/>
      <c r="L1087" s="142"/>
      <c r="M1087" s="143"/>
      <c r="N1087" s="144"/>
      <c r="O1087" s="144"/>
      <c r="P1087" s="144"/>
      <c r="Q1087" s="144"/>
      <c r="R1087" s="142"/>
      <c r="S1087" s="142"/>
    </row>
    <row r="1088" spans="1:19" x14ac:dyDescent="0.25">
      <c r="A1088" s="362"/>
      <c r="B1088" s="136"/>
      <c r="C1088" s="60"/>
      <c r="D1088" s="142"/>
      <c r="E1088" s="60"/>
      <c r="F1088" s="137"/>
      <c r="G1088" s="138"/>
      <c r="H1088" s="139"/>
      <c r="I1088" s="140"/>
      <c r="J1088" s="141"/>
      <c r="K1088" s="142"/>
      <c r="L1088" s="142"/>
      <c r="M1088" s="143"/>
      <c r="N1088" s="144"/>
      <c r="O1088" s="144"/>
      <c r="P1088" s="144"/>
      <c r="Q1088" s="144"/>
      <c r="R1088" s="142"/>
      <c r="S1088" s="142"/>
    </row>
    <row r="1089" spans="1:19" x14ac:dyDescent="0.25">
      <c r="A1089" s="362"/>
      <c r="B1089" s="136"/>
      <c r="C1089" s="60"/>
      <c r="D1089" s="142"/>
      <c r="E1089" s="60"/>
      <c r="F1089" s="137"/>
      <c r="G1089" s="138"/>
      <c r="H1089" s="139"/>
      <c r="I1089" s="140"/>
      <c r="J1089" s="141"/>
      <c r="K1089" s="142"/>
      <c r="L1089" s="142"/>
      <c r="M1089" s="143"/>
      <c r="N1089" s="144"/>
      <c r="O1089" s="144"/>
      <c r="P1089" s="144"/>
      <c r="Q1089" s="144"/>
      <c r="R1089" s="142"/>
      <c r="S1089" s="142"/>
    </row>
    <row r="1090" spans="1:19" x14ac:dyDescent="0.25">
      <c r="A1090" s="362"/>
      <c r="B1090" s="136"/>
      <c r="C1090" s="60"/>
      <c r="D1090" s="142"/>
      <c r="E1090" s="60"/>
      <c r="F1090" s="137"/>
      <c r="G1090" s="138"/>
      <c r="H1090" s="139"/>
      <c r="I1090" s="140"/>
      <c r="J1090" s="141"/>
      <c r="K1090" s="142"/>
      <c r="L1090" s="142"/>
      <c r="M1090" s="143"/>
      <c r="N1090" s="144"/>
      <c r="O1090" s="144"/>
      <c r="P1090" s="144"/>
      <c r="Q1090" s="144"/>
      <c r="R1090" s="142"/>
      <c r="S1090" s="142"/>
    </row>
    <row r="1091" spans="1:19" x14ac:dyDescent="0.25">
      <c r="A1091" s="362"/>
      <c r="B1091" s="136"/>
      <c r="C1091" s="60"/>
      <c r="D1091" s="142"/>
      <c r="E1091" s="60"/>
      <c r="F1091" s="137"/>
      <c r="G1091" s="138"/>
      <c r="H1091" s="139"/>
      <c r="I1091" s="140"/>
      <c r="J1091" s="141"/>
      <c r="K1091" s="142"/>
      <c r="L1091" s="142"/>
      <c r="M1091" s="143"/>
      <c r="N1091" s="144"/>
      <c r="O1091" s="144"/>
      <c r="P1091" s="144"/>
      <c r="Q1091" s="144"/>
      <c r="R1091" s="142"/>
      <c r="S1091" s="142"/>
    </row>
    <row r="1092" spans="1:19" x14ac:dyDescent="0.25">
      <c r="A1092" s="362"/>
      <c r="B1092" s="136"/>
      <c r="C1092" s="60"/>
      <c r="D1092" s="142"/>
      <c r="E1092" s="60"/>
      <c r="F1092" s="137"/>
      <c r="G1092" s="138"/>
      <c r="H1092" s="139"/>
      <c r="I1092" s="140"/>
      <c r="J1092" s="141"/>
      <c r="K1092" s="142"/>
      <c r="L1092" s="142"/>
      <c r="M1092" s="143"/>
      <c r="N1092" s="144"/>
      <c r="O1092" s="144"/>
      <c r="P1092" s="144"/>
      <c r="Q1092" s="144"/>
      <c r="R1092" s="142"/>
      <c r="S1092" s="142"/>
    </row>
    <row r="1093" spans="1:19" x14ac:dyDescent="0.25">
      <c r="A1093" s="362"/>
      <c r="B1093" s="136"/>
      <c r="C1093" s="60"/>
      <c r="D1093" s="142"/>
      <c r="E1093" s="60"/>
      <c r="F1093" s="137"/>
      <c r="G1093" s="138"/>
      <c r="H1093" s="139"/>
      <c r="I1093" s="140"/>
      <c r="J1093" s="141"/>
      <c r="K1093" s="142"/>
      <c r="L1093" s="142"/>
      <c r="M1093" s="143"/>
      <c r="N1093" s="144"/>
      <c r="O1093" s="144"/>
      <c r="P1093" s="144"/>
      <c r="Q1093" s="144"/>
      <c r="R1093" s="142"/>
      <c r="S1093" s="142"/>
    </row>
    <row r="1094" spans="1:19" x14ac:dyDescent="0.25">
      <c r="A1094" s="362"/>
      <c r="B1094" s="1"/>
      <c r="C1094" s="1"/>
      <c r="D1094" s="1"/>
      <c r="E1094" s="2"/>
      <c r="F1094" s="1"/>
      <c r="G1094" s="1"/>
      <c r="H1094" s="79"/>
      <c r="I1094" s="80"/>
      <c r="J1094" s="80"/>
      <c r="K1094" s="1"/>
      <c r="L1094" s="6"/>
      <c r="M1094" s="1"/>
      <c r="N1094" s="1"/>
      <c r="O1094" s="1"/>
      <c r="P1094" s="6"/>
      <c r="Q1094" s="6"/>
      <c r="R1094" s="6"/>
      <c r="S1094" s="6"/>
    </row>
    <row r="1095" spans="1:19" x14ac:dyDescent="0.25">
      <c r="A1095" s="362"/>
      <c r="B1095" s="1"/>
      <c r="C1095" s="1"/>
      <c r="D1095" s="1"/>
      <c r="E1095" s="2"/>
      <c r="F1095" s="1"/>
      <c r="G1095" s="1"/>
      <c r="H1095" s="79"/>
      <c r="I1095" s="80"/>
      <c r="J1095" s="80"/>
      <c r="K1095" s="1"/>
      <c r="L1095" s="6"/>
      <c r="M1095" s="1"/>
      <c r="N1095" s="1"/>
      <c r="O1095" s="1"/>
      <c r="P1095" s="6"/>
      <c r="Q1095" s="6"/>
      <c r="R1095" s="6"/>
      <c r="S1095" s="6"/>
    </row>
    <row r="1096" spans="1:19" x14ac:dyDescent="0.25">
      <c r="A1096" s="362"/>
      <c r="B1096" s="1"/>
      <c r="C1096" s="1"/>
      <c r="D1096" s="1"/>
      <c r="E1096" s="2"/>
      <c r="F1096" s="1"/>
      <c r="G1096" s="1"/>
      <c r="H1096" s="79"/>
      <c r="I1096" s="80"/>
      <c r="J1096" s="80"/>
      <c r="K1096" s="1"/>
      <c r="L1096" s="6"/>
      <c r="M1096" s="1"/>
      <c r="N1096" s="1"/>
      <c r="O1096" s="1"/>
      <c r="P1096" s="6"/>
      <c r="Q1096" s="6"/>
      <c r="R1096" s="6"/>
      <c r="S1096" s="6"/>
    </row>
    <row r="1097" spans="1:19" x14ac:dyDescent="0.25">
      <c r="A1097" s="362"/>
      <c r="B1097" s="1"/>
      <c r="C1097" s="1"/>
      <c r="D1097" s="1"/>
      <c r="E1097" s="2"/>
      <c r="F1097" s="1"/>
      <c r="G1097" s="1"/>
      <c r="H1097" s="79"/>
      <c r="I1097" s="80"/>
      <c r="J1097" s="80"/>
      <c r="K1097" s="1"/>
      <c r="L1097" s="6"/>
      <c r="M1097" s="1"/>
      <c r="N1097" s="1"/>
      <c r="O1097" s="1"/>
      <c r="P1097" s="6"/>
      <c r="Q1097" s="6"/>
      <c r="R1097" s="6"/>
      <c r="S1097" s="6"/>
    </row>
    <row r="1098" spans="1:19" x14ac:dyDescent="0.25">
      <c r="A1098" s="362"/>
      <c r="B1098" s="1"/>
      <c r="C1098" s="1"/>
      <c r="D1098" s="1"/>
      <c r="E1098" s="2"/>
      <c r="F1098" s="1"/>
      <c r="G1098" s="1"/>
      <c r="H1098" s="79"/>
      <c r="I1098" s="80"/>
      <c r="J1098" s="80"/>
      <c r="K1098" s="1"/>
      <c r="L1098" s="6"/>
      <c r="M1098" s="1"/>
      <c r="N1098" s="1"/>
      <c r="O1098" s="1"/>
      <c r="P1098" s="6"/>
      <c r="Q1098" s="6"/>
      <c r="R1098" s="6"/>
      <c r="S1098" s="6"/>
    </row>
    <row r="1099" spans="1:19" x14ac:dyDescent="0.25">
      <c r="A1099" s="362"/>
      <c r="B1099" s="1"/>
      <c r="C1099" s="81" t="s">
        <v>0</v>
      </c>
      <c r="D1099" s="81"/>
      <c r="E1099" s="81"/>
      <c r="F1099" s="9" t="s">
        <v>71</v>
      </c>
      <c r="G1099" s="9"/>
      <c r="H1099" s="9"/>
      <c r="I1099" s="9"/>
      <c r="J1099" s="9"/>
      <c r="K1099" s="9"/>
      <c r="L1099" s="10"/>
      <c r="M1099" s="11"/>
      <c r="N1099" s="11"/>
      <c r="O1099" s="11"/>
      <c r="P1099" s="6"/>
      <c r="Q1099" s="6"/>
      <c r="R1099" s="6"/>
      <c r="S1099" s="6"/>
    </row>
    <row r="1100" spans="1:19" x14ac:dyDescent="0.25">
      <c r="A1100" s="362"/>
      <c r="B1100" s="1"/>
      <c r="C1100" s="82" t="s">
        <v>2</v>
      </c>
      <c r="D1100" s="82"/>
      <c r="E1100" s="82"/>
      <c r="F1100" s="83" t="s">
        <v>72</v>
      </c>
      <c r="G1100" s="83"/>
      <c r="H1100" s="83"/>
      <c r="I1100" s="83"/>
      <c r="J1100" s="83"/>
      <c r="K1100" s="83"/>
      <c r="L1100" s="10"/>
      <c r="M1100" s="11"/>
      <c r="N1100" s="11"/>
      <c r="O1100" s="11"/>
      <c r="P1100" s="6"/>
      <c r="Q1100" s="6"/>
      <c r="R1100" s="6"/>
      <c r="S1100" s="6"/>
    </row>
    <row r="1101" spans="1:19" x14ac:dyDescent="0.25">
      <c r="A1101" s="362"/>
      <c r="B1101" s="13"/>
      <c r="C1101" s="81" t="s">
        <v>4</v>
      </c>
      <c r="D1101" s="81"/>
      <c r="E1101" s="81"/>
      <c r="F1101" s="84" t="s">
        <v>70</v>
      </c>
      <c r="G1101" s="159"/>
      <c r="H1101" s="160"/>
      <c r="I1101" s="161"/>
      <c r="J1101" s="161"/>
      <c r="K1101" s="162"/>
      <c r="L1101" s="6"/>
      <c r="M1101" s="11"/>
      <c r="N1101" s="11"/>
      <c r="O1101" s="11"/>
      <c r="P1101" s="6"/>
      <c r="Q1101" s="6"/>
      <c r="R1101" s="6"/>
      <c r="S1101" s="6"/>
    </row>
    <row r="1102" spans="1:19" ht="15.75" thickBot="1" x14ac:dyDescent="0.3">
      <c r="A1102" s="362"/>
      <c r="B1102" s="13"/>
      <c r="C1102" s="145"/>
      <c r="D1102" s="145"/>
      <c r="E1102" s="145"/>
      <c r="F1102" s="146"/>
      <c r="G1102" s="147"/>
      <c r="H1102" s="148"/>
      <c r="I1102" s="149"/>
      <c r="J1102" s="150"/>
      <c r="K1102" s="151"/>
      <c r="L1102" s="6"/>
      <c r="M1102" s="11"/>
      <c r="N1102" s="11"/>
      <c r="O1102" s="11"/>
      <c r="P1102" s="6"/>
      <c r="Q1102" s="6"/>
      <c r="R1102" s="6"/>
      <c r="S1102" s="6"/>
    </row>
    <row r="1103" spans="1:19" x14ac:dyDescent="0.25">
      <c r="A1103" s="362"/>
      <c r="B1103" s="29" t="s">
        <v>6</v>
      </c>
      <c r="C1103" s="30" t="s">
        <v>7</v>
      </c>
      <c r="D1103" s="30"/>
      <c r="E1103" s="30" t="s">
        <v>8</v>
      </c>
      <c r="F1103" s="30" t="s">
        <v>9</v>
      </c>
      <c r="G1103" s="96" t="s">
        <v>10</v>
      </c>
      <c r="H1103" s="97" t="s">
        <v>73</v>
      </c>
      <c r="I1103" s="30" t="s">
        <v>12</v>
      </c>
      <c r="J1103" s="30"/>
      <c r="K1103" s="30"/>
      <c r="L1103" s="30"/>
      <c r="M1103" s="30"/>
      <c r="N1103" s="30" t="s">
        <v>13</v>
      </c>
      <c r="O1103" s="30"/>
      <c r="P1103" s="30" t="s">
        <v>14</v>
      </c>
      <c r="Q1103" s="30"/>
      <c r="R1103" s="30" t="s">
        <v>15</v>
      </c>
      <c r="S1103" s="32"/>
    </row>
    <row r="1104" spans="1:19" x14ac:dyDescent="0.25">
      <c r="A1104" s="362"/>
      <c r="B1104" s="33"/>
      <c r="C1104" s="34" t="s">
        <v>16</v>
      </c>
      <c r="D1104" s="34" t="s">
        <v>17</v>
      </c>
      <c r="E1104" s="34"/>
      <c r="F1104" s="34"/>
      <c r="G1104" s="98"/>
      <c r="H1104" s="99"/>
      <c r="I1104" s="34" t="s">
        <v>18</v>
      </c>
      <c r="J1104" s="34"/>
      <c r="K1104" s="34" t="s">
        <v>19</v>
      </c>
      <c r="L1104" s="34"/>
      <c r="M1104" s="34"/>
      <c r="N1104" s="34" t="s">
        <v>20</v>
      </c>
      <c r="O1104" s="34"/>
      <c r="P1104" s="34" t="s">
        <v>20</v>
      </c>
      <c r="Q1104" s="34"/>
      <c r="R1104" s="34"/>
      <c r="S1104" s="36"/>
    </row>
    <row r="1105" spans="1:19" ht="23.25" thickBot="1" x14ac:dyDescent="0.3">
      <c r="A1105" s="362"/>
      <c r="B1105" s="163"/>
      <c r="C1105" s="164"/>
      <c r="D1105" s="164"/>
      <c r="E1105" s="164"/>
      <c r="F1105" s="164"/>
      <c r="G1105" s="165"/>
      <c r="H1105" s="166"/>
      <c r="I1105" s="167" t="s">
        <v>21</v>
      </c>
      <c r="J1105" s="168" t="s">
        <v>22</v>
      </c>
      <c r="K1105" s="168" t="s">
        <v>23</v>
      </c>
      <c r="L1105" s="168" t="s">
        <v>24</v>
      </c>
      <c r="M1105" s="169" t="s">
        <v>25</v>
      </c>
      <c r="N1105" s="168" t="s">
        <v>26</v>
      </c>
      <c r="O1105" s="168" t="s">
        <v>25</v>
      </c>
      <c r="P1105" s="168" t="s">
        <v>21</v>
      </c>
      <c r="Q1105" s="168" t="s">
        <v>22</v>
      </c>
      <c r="R1105" s="168" t="s">
        <v>27</v>
      </c>
      <c r="S1105" s="170" t="s">
        <v>28</v>
      </c>
    </row>
    <row r="1106" spans="1:19" ht="67.5" x14ac:dyDescent="0.25">
      <c r="A1106" s="362"/>
      <c r="B1106" s="103">
        <v>159951033</v>
      </c>
      <c r="C1106" s="152">
        <v>401010</v>
      </c>
      <c r="D1106" s="110" t="s">
        <v>103</v>
      </c>
      <c r="E1106" s="152" t="s">
        <v>104</v>
      </c>
      <c r="F1106" s="105" t="s">
        <v>105</v>
      </c>
      <c r="G1106" s="153" t="s">
        <v>77</v>
      </c>
      <c r="H1106" s="107">
        <v>98058.28</v>
      </c>
      <c r="I1106" s="154"/>
      <c r="J1106" s="109">
        <f>29417.48+68640.8</f>
        <v>98058.28</v>
      </c>
      <c r="K1106" s="110">
        <v>0</v>
      </c>
      <c r="L1106" s="110">
        <v>0</v>
      </c>
      <c r="M1106" s="111" t="s">
        <v>33</v>
      </c>
      <c r="N1106" s="112">
        <f>I1106*100/H1106</f>
        <v>0</v>
      </c>
      <c r="O1106" s="112">
        <f>J1106*100/H1106</f>
        <v>100</v>
      </c>
      <c r="P1106" s="112">
        <v>100</v>
      </c>
      <c r="Q1106" s="112">
        <v>100</v>
      </c>
      <c r="R1106" s="110"/>
      <c r="S1106" s="113" t="s">
        <v>34</v>
      </c>
    </row>
    <row r="1107" spans="1:19" ht="101.25" x14ac:dyDescent="0.25">
      <c r="A1107" s="362"/>
      <c r="B1107" s="114">
        <v>159951036</v>
      </c>
      <c r="C1107" s="155">
        <v>401011</v>
      </c>
      <c r="D1107" s="121" t="s">
        <v>106</v>
      </c>
      <c r="E1107" s="155" t="s">
        <v>30</v>
      </c>
      <c r="F1107" s="116" t="s">
        <v>107</v>
      </c>
      <c r="G1107" s="124" t="s">
        <v>108</v>
      </c>
      <c r="H1107" s="118">
        <v>217981.49</v>
      </c>
      <c r="I1107" s="119"/>
      <c r="J1107" s="120">
        <f>65394.44+132527.93+20059.12</f>
        <v>217981.49</v>
      </c>
      <c r="K1107" s="121">
        <v>0</v>
      </c>
      <c r="L1107" s="121">
        <v>0</v>
      </c>
      <c r="M1107" s="122" t="s">
        <v>33</v>
      </c>
      <c r="N1107" s="157">
        <f>I1107*100/H1107</f>
        <v>0</v>
      </c>
      <c r="O1107" s="157">
        <f>J1107*100/H1107</f>
        <v>100</v>
      </c>
      <c r="P1107" s="157">
        <f>I1107*100/H1107</f>
        <v>0</v>
      </c>
      <c r="Q1107" s="157">
        <f>J1107*100/H1107</f>
        <v>100</v>
      </c>
      <c r="R1107" s="121"/>
      <c r="S1107" s="123" t="s">
        <v>34</v>
      </c>
    </row>
    <row r="1108" spans="1:19" ht="135" x14ac:dyDescent="0.25">
      <c r="A1108" s="362"/>
      <c r="B1108" s="114">
        <v>159951044</v>
      </c>
      <c r="C1108" s="155">
        <v>401012</v>
      </c>
      <c r="D1108" s="121" t="s">
        <v>109</v>
      </c>
      <c r="E1108" s="155" t="s">
        <v>110</v>
      </c>
      <c r="F1108" s="116" t="s">
        <v>111</v>
      </c>
      <c r="G1108" s="124" t="s">
        <v>112</v>
      </c>
      <c r="H1108" s="118">
        <v>395479.9</v>
      </c>
      <c r="I1108" s="119"/>
      <c r="J1108" s="120">
        <f>118643.97+229691.96+47143.97</f>
        <v>395479.9</v>
      </c>
      <c r="K1108" s="121">
        <v>0</v>
      </c>
      <c r="L1108" s="121">
        <v>0</v>
      </c>
      <c r="M1108" s="122" t="s">
        <v>33</v>
      </c>
      <c r="N1108" s="157">
        <f>I1108*100/H1108</f>
        <v>0</v>
      </c>
      <c r="O1108" s="157">
        <f>J1108*100/H1108</f>
        <v>100</v>
      </c>
      <c r="P1108" s="157">
        <f>I1108*100/H1108</f>
        <v>0</v>
      </c>
      <c r="Q1108" s="157">
        <f>J1108*100/H1108</f>
        <v>100</v>
      </c>
      <c r="R1108" s="121"/>
      <c r="S1108" s="123" t="s">
        <v>34</v>
      </c>
    </row>
    <row r="1109" spans="1:19" ht="45.75" thickBot="1" x14ac:dyDescent="0.3">
      <c r="A1109" s="362"/>
      <c r="B1109" s="125">
        <v>159951052</v>
      </c>
      <c r="C1109" s="158">
        <v>401013</v>
      </c>
      <c r="D1109" s="132" t="s">
        <v>113</v>
      </c>
      <c r="E1109" s="158" t="s">
        <v>100</v>
      </c>
      <c r="F1109" s="127" t="s">
        <v>114</v>
      </c>
      <c r="G1109" s="128" t="s">
        <v>77</v>
      </c>
      <c r="H1109" s="129">
        <v>332746.74</v>
      </c>
      <c r="I1109" s="130"/>
      <c r="J1109" s="131">
        <f>265701.46+67045.28</f>
        <v>332746.74</v>
      </c>
      <c r="K1109" s="132">
        <v>0</v>
      </c>
      <c r="L1109" s="132">
        <v>0</v>
      </c>
      <c r="M1109" s="133" t="s">
        <v>33</v>
      </c>
      <c r="N1109" s="134">
        <f>I1109*100/H1109</f>
        <v>0</v>
      </c>
      <c r="O1109" s="134">
        <f>J1109*100/H1109</f>
        <v>100</v>
      </c>
      <c r="P1109" s="134">
        <f>I1109*100/H1109</f>
        <v>0</v>
      </c>
      <c r="Q1109" s="134">
        <f>J1109*100/H1109</f>
        <v>100</v>
      </c>
      <c r="R1109" s="132" t="s">
        <v>34</v>
      </c>
      <c r="S1109" s="135"/>
    </row>
    <row r="1110" spans="1:19" x14ac:dyDescent="0.25">
      <c r="A1110" s="282"/>
      <c r="B1110" s="171"/>
      <c r="C1110" s="171"/>
      <c r="D1110" s="171"/>
      <c r="E1110" s="171"/>
      <c r="F1110" s="171"/>
      <c r="G1110" s="172"/>
      <c r="H1110" s="173"/>
      <c r="I1110" s="174"/>
      <c r="J1110" s="172"/>
      <c r="K1110" s="172"/>
      <c r="L1110" s="172"/>
      <c r="M1110" s="172"/>
      <c r="N1110" s="60"/>
      <c r="O1110" s="60"/>
      <c r="P1110" s="60"/>
      <c r="Q1110" s="60"/>
      <c r="R1110" s="60"/>
      <c r="S1110" s="60"/>
    </row>
    <row r="1111" spans="1:19" x14ac:dyDescent="0.25">
      <c r="A1111" s="282"/>
      <c r="B1111" s="171"/>
      <c r="C1111" s="171"/>
      <c r="D1111" s="171"/>
      <c r="E1111" s="171"/>
      <c r="F1111" s="171"/>
      <c r="G1111" s="60"/>
      <c r="H1111" s="70"/>
      <c r="I1111" s="70"/>
      <c r="J1111" s="175"/>
      <c r="K1111" s="176"/>
      <c r="L1111" s="177"/>
      <c r="M1111" s="177"/>
      <c r="N1111" s="60"/>
      <c r="O1111" s="60"/>
      <c r="P1111" s="60"/>
      <c r="Q1111" s="60"/>
      <c r="R1111" s="60"/>
      <c r="S1111" s="60"/>
    </row>
    <row r="1112" spans="1:19" x14ac:dyDescent="0.25">
      <c r="A1112" s="282"/>
      <c r="B1112" s="171"/>
      <c r="C1112" s="171"/>
      <c r="D1112" s="171"/>
      <c r="E1112" s="171"/>
      <c r="F1112" s="171"/>
      <c r="G1112" s="60"/>
      <c r="H1112" s="70"/>
      <c r="I1112" s="70"/>
      <c r="J1112" s="175"/>
      <c r="K1112" s="176"/>
      <c r="L1112" s="177"/>
      <c r="M1112" s="177"/>
      <c r="N1112" s="60"/>
      <c r="O1112" s="60"/>
      <c r="P1112" s="60"/>
      <c r="Q1112" s="60"/>
      <c r="R1112" s="60"/>
      <c r="S1112" s="60"/>
    </row>
    <row r="1113" spans="1:19" x14ac:dyDescent="0.25">
      <c r="A1113" s="13"/>
      <c r="B1113" s="1"/>
      <c r="C1113" s="1"/>
      <c r="D1113" s="1"/>
      <c r="E1113" s="1"/>
      <c r="F1113" s="1"/>
      <c r="G1113" s="79"/>
      <c r="H1113" s="80"/>
      <c r="I1113" s="80"/>
      <c r="J1113" s="1"/>
      <c r="K1113" s="6"/>
      <c r="L1113" s="1"/>
      <c r="M1113" s="1"/>
      <c r="N1113" s="1"/>
      <c r="O1113" s="6"/>
      <c r="P1113" s="6"/>
      <c r="Q1113" s="6"/>
      <c r="R1113" s="6"/>
      <c r="S1113" s="1"/>
    </row>
    <row r="1114" spans="1:19" x14ac:dyDescent="0.25">
      <c r="A1114" s="13"/>
      <c r="B1114" s="1"/>
      <c r="C1114" s="1"/>
      <c r="D1114" s="1"/>
      <c r="E1114" s="1"/>
      <c r="F1114" s="1"/>
      <c r="G1114" s="79"/>
      <c r="H1114" s="80"/>
      <c r="I1114" s="80"/>
      <c r="J1114" s="1"/>
      <c r="K1114" s="6"/>
      <c r="L1114" s="1"/>
      <c r="M1114" s="1"/>
      <c r="N1114" s="1"/>
      <c r="O1114" s="6"/>
      <c r="P1114" s="6"/>
      <c r="Q1114" s="6"/>
      <c r="R1114" s="6"/>
      <c r="S1114" s="1"/>
    </row>
    <row r="1115" spans="1:19" x14ac:dyDescent="0.25">
      <c r="A1115" s="13"/>
      <c r="B1115" s="1"/>
      <c r="C1115" s="1"/>
      <c r="D1115" s="1"/>
      <c r="E1115" s="1"/>
      <c r="F1115" s="1"/>
      <c r="G1115" s="79"/>
      <c r="H1115" s="80"/>
      <c r="I1115" s="80"/>
      <c r="J1115" s="1"/>
      <c r="K1115" s="6"/>
      <c r="L1115" s="1"/>
      <c r="M1115" s="1"/>
      <c r="N1115" s="1"/>
      <c r="O1115" s="6"/>
      <c r="P1115" s="6"/>
      <c r="Q1115" s="6"/>
      <c r="R1115" s="6"/>
      <c r="S1115" s="1"/>
    </row>
    <row r="1116" spans="1:19" x14ac:dyDescent="0.25">
      <c r="A1116" s="13"/>
      <c r="B1116" s="1"/>
      <c r="C1116" s="1"/>
      <c r="D1116" s="1"/>
      <c r="E1116" s="1"/>
      <c r="F1116" s="1"/>
      <c r="G1116" s="79"/>
      <c r="H1116" s="80"/>
      <c r="I1116" s="80"/>
      <c r="J1116" s="1"/>
      <c r="K1116" s="6"/>
      <c r="L1116" s="1"/>
      <c r="M1116" s="1"/>
      <c r="N1116" s="1"/>
      <c r="O1116" s="6"/>
      <c r="P1116" s="6"/>
      <c r="Q1116" s="6"/>
      <c r="R1116" s="6"/>
      <c r="S1116" s="1"/>
    </row>
    <row r="1117" spans="1:19" x14ac:dyDescent="0.25">
      <c r="A1117" s="13"/>
      <c r="B1117" s="1"/>
      <c r="C1117" s="1"/>
      <c r="D1117" s="1"/>
      <c r="E1117" s="1"/>
      <c r="F1117" s="1"/>
      <c r="G1117" s="79"/>
      <c r="H1117" s="80"/>
      <c r="I1117" s="80"/>
      <c r="J1117" s="1"/>
      <c r="K1117" s="6"/>
      <c r="L1117" s="1"/>
      <c r="M1117" s="1"/>
      <c r="N1117" s="1"/>
      <c r="O1117" s="6"/>
      <c r="P1117" s="6"/>
      <c r="Q1117" s="6"/>
      <c r="R1117" s="6"/>
      <c r="S1117" s="1"/>
    </row>
    <row r="1118" spans="1:19" x14ac:dyDescent="0.25">
      <c r="I1118" s="178"/>
    </row>
    <row r="1119" spans="1:19" x14ac:dyDescent="0.25">
      <c r="I1119" s="178"/>
    </row>
    <row r="1120" spans="1:19" x14ac:dyDescent="0.25">
      <c r="I1120" s="178"/>
    </row>
    <row r="1121" spans="1:19" x14ac:dyDescent="0.25">
      <c r="I1121" s="178"/>
    </row>
    <row r="1122" spans="1:19" x14ac:dyDescent="0.25">
      <c r="A1122" s="362"/>
      <c r="B1122" s="1"/>
      <c r="C1122" s="1"/>
      <c r="D1122" s="1"/>
      <c r="E1122" s="2"/>
      <c r="F1122" s="1"/>
      <c r="G1122" s="1"/>
      <c r="H1122" s="79"/>
      <c r="I1122" s="80"/>
      <c r="J1122" s="80"/>
      <c r="K1122" s="1"/>
      <c r="L1122" s="6"/>
      <c r="M1122" s="1"/>
      <c r="N1122" s="1"/>
      <c r="O1122" s="1"/>
      <c r="P1122" s="6"/>
      <c r="Q1122" s="6"/>
      <c r="R1122" s="6"/>
      <c r="S1122" s="6"/>
    </row>
    <row r="1123" spans="1:19" x14ac:dyDescent="0.25">
      <c r="A1123" s="362"/>
      <c r="B1123" s="1"/>
      <c r="C1123" s="1"/>
      <c r="D1123" s="1"/>
      <c r="E1123" s="2"/>
      <c r="F1123" s="1"/>
      <c r="G1123" s="1"/>
      <c r="H1123" s="79"/>
      <c r="I1123" s="80"/>
      <c r="J1123" s="80"/>
      <c r="K1123" s="1"/>
      <c r="L1123" s="6"/>
      <c r="M1123" s="1"/>
      <c r="N1123" s="1"/>
      <c r="O1123" s="1"/>
      <c r="P1123" s="6"/>
      <c r="Q1123" s="6"/>
      <c r="R1123" s="6"/>
      <c r="S1123" s="6"/>
    </row>
    <row r="1124" spans="1:19" x14ac:dyDescent="0.25">
      <c r="A1124" s="362"/>
      <c r="B1124" s="1"/>
      <c r="C1124" s="1"/>
      <c r="D1124" s="1"/>
      <c r="E1124" s="2"/>
      <c r="F1124" s="1"/>
      <c r="G1124" s="1"/>
      <c r="H1124" s="79"/>
      <c r="I1124" s="80"/>
      <c r="J1124" s="80"/>
      <c r="K1124" s="1"/>
      <c r="L1124" s="6"/>
      <c r="M1124" s="1"/>
      <c r="N1124" s="1"/>
      <c r="O1124" s="1"/>
      <c r="P1124" s="6"/>
      <c r="Q1124" s="6"/>
      <c r="R1124" s="6"/>
      <c r="S1124" s="6"/>
    </row>
    <row r="1125" spans="1:19" x14ac:dyDescent="0.25">
      <c r="A1125" s="362"/>
      <c r="B1125" s="1"/>
      <c r="C1125" s="1"/>
      <c r="D1125" s="1"/>
      <c r="E1125" s="2"/>
      <c r="F1125" s="1"/>
      <c r="G1125" s="1"/>
      <c r="H1125" s="79"/>
      <c r="I1125" s="80"/>
      <c r="J1125" s="80"/>
      <c r="K1125" s="1"/>
      <c r="L1125" s="6"/>
      <c r="M1125" s="1"/>
      <c r="N1125" s="1"/>
      <c r="O1125" s="1"/>
      <c r="P1125" s="6"/>
      <c r="Q1125" s="6"/>
      <c r="R1125" s="6"/>
      <c r="S1125" s="6"/>
    </row>
    <row r="1126" spans="1:19" x14ac:dyDescent="0.25">
      <c r="A1126" s="362"/>
      <c r="B1126" s="1"/>
      <c r="C1126" s="1"/>
      <c r="D1126" s="1"/>
      <c r="E1126" s="2"/>
      <c r="F1126" s="1"/>
      <c r="G1126" s="1"/>
      <c r="H1126" s="79"/>
      <c r="I1126" s="80"/>
      <c r="J1126" s="80"/>
      <c r="K1126" s="1"/>
      <c r="L1126" s="6"/>
      <c r="M1126" s="1"/>
      <c r="N1126" s="1"/>
      <c r="O1126" s="1"/>
      <c r="P1126" s="6"/>
      <c r="Q1126" s="6"/>
      <c r="R1126" s="6"/>
      <c r="S1126" s="6"/>
    </row>
    <row r="1127" spans="1:19" x14ac:dyDescent="0.25">
      <c r="A1127" s="362"/>
      <c r="B1127" s="1"/>
      <c r="C1127" s="81" t="s">
        <v>0</v>
      </c>
      <c r="D1127" s="81"/>
      <c r="E1127" s="81"/>
      <c r="F1127" s="9" t="s">
        <v>71</v>
      </c>
      <c r="G1127" s="9"/>
      <c r="H1127" s="9"/>
      <c r="I1127" s="9"/>
      <c r="J1127" s="9"/>
      <c r="K1127" s="9"/>
      <c r="L1127" s="10"/>
      <c r="M1127" s="11"/>
      <c r="N1127" s="11"/>
      <c r="O1127" s="11"/>
      <c r="P1127" s="6"/>
      <c r="Q1127" s="6"/>
      <c r="R1127" s="6"/>
      <c r="S1127" s="6"/>
    </row>
    <row r="1128" spans="1:19" x14ac:dyDescent="0.25">
      <c r="A1128" s="362"/>
      <c r="B1128" s="1"/>
      <c r="C1128" s="82" t="s">
        <v>2</v>
      </c>
      <c r="D1128" s="82"/>
      <c r="E1128" s="82"/>
      <c r="F1128" s="83" t="s">
        <v>72</v>
      </c>
      <c r="G1128" s="83"/>
      <c r="H1128" s="83"/>
      <c r="I1128" s="83"/>
      <c r="J1128" s="83"/>
      <c r="K1128" s="83"/>
      <c r="L1128" s="10"/>
      <c r="M1128" s="11"/>
      <c r="N1128" s="11"/>
      <c r="O1128" s="11"/>
      <c r="P1128" s="6"/>
      <c r="Q1128" s="6"/>
      <c r="R1128" s="6"/>
      <c r="S1128" s="6"/>
    </row>
    <row r="1129" spans="1:19" x14ac:dyDescent="0.25">
      <c r="A1129" s="362"/>
      <c r="B1129" s="13"/>
      <c r="C1129" s="81" t="s">
        <v>4</v>
      </c>
      <c r="D1129" s="81"/>
      <c r="E1129" s="81"/>
      <c r="F1129" s="84" t="s">
        <v>70</v>
      </c>
      <c r="G1129" s="159"/>
      <c r="H1129" s="160"/>
      <c r="I1129" s="161"/>
      <c r="J1129" s="161"/>
      <c r="K1129" s="162"/>
      <c r="L1129" s="6"/>
      <c r="M1129" s="11"/>
      <c r="N1129" s="11"/>
      <c r="O1129" s="11"/>
      <c r="P1129" s="6"/>
      <c r="Q1129" s="6"/>
      <c r="R1129" s="6"/>
      <c r="S1129" s="6"/>
    </row>
    <row r="1130" spans="1:19" ht="15.75" thickBot="1" x14ac:dyDescent="0.3">
      <c r="A1130" s="362"/>
      <c r="B1130" s="13"/>
      <c r="C1130" s="145"/>
      <c r="D1130" s="145"/>
      <c r="E1130" s="145"/>
      <c r="F1130" s="146"/>
      <c r="G1130" s="147"/>
      <c r="H1130" s="148"/>
      <c r="I1130" s="149"/>
      <c r="J1130" s="150"/>
      <c r="K1130" s="151"/>
      <c r="L1130" s="6"/>
      <c r="M1130" s="11"/>
      <c r="N1130" s="11"/>
      <c r="O1130" s="11"/>
      <c r="P1130" s="6"/>
      <c r="Q1130" s="6"/>
      <c r="R1130" s="6"/>
      <c r="S1130" s="6"/>
    </row>
    <row r="1131" spans="1:19" x14ac:dyDescent="0.25">
      <c r="A1131" s="362"/>
      <c r="B1131" s="29" t="s">
        <v>6</v>
      </c>
      <c r="C1131" s="30" t="s">
        <v>7</v>
      </c>
      <c r="D1131" s="30"/>
      <c r="E1131" s="30" t="s">
        <v>8</v>
      </c>
      <c r="F1131" s="30" t="s">
        <v>9</v>
      </c>
      <c r="G1131" s="96" t="s">
        <v>10</v>
      </c>
      <c r="H1131" s="97" t="s">
        <v>73</v>
      </c>
      <c r="I1131" s="30" t="s">
        <v>12</v>
      </c>
      <c r="J1131" s="30"/>
      <c r="K1131" s="30"/>
      <c r="L1131" s="30"/>
      <c r="M1131" s="30"/>
      <c r="N1131" s="30" t="s">
        <v>13</v>
      </c>
      <c r="O1131" s="30"/>
      <c r="P1131" s="30" t="s">
        <v>14</v>
      </c>
      <c r="Q1131" s="30"/>
      <c r="R1131" s="30" t="s">
        <v>15</v>
      </c>
      <c r="S1131" s="32"/>
    </row>
    <row r="1132" spans="1:19" x14ac:dyDescent="0.25">
      <c r="A1132" s="362"/>
      <c r="B1132" s="33"/>
      <c r="C1132" s="34" t="s">
        <v>16</v>
      </c>
      <c r="D1132" s="34" t="s">
        <v>17</v>
      </c>
      <c r="E1132" s="34"/>
      <c r="F1132" s="34"/>
      <c r="G1132" s="98"/>
      <c r="H1132" s="99"/>
      <c r="I1132" s="34" t="s">
        <v>18</v>
      </c>
      <c r="J1132" s="34"/>
      <c r="K1132" s="34" t="s">
        <v>19</v>
      </c>
      <c r="L1132" s="34"/>
      <c r="M1132" s="34"/>
      <c r="N1132" s="34" t="s">
        <v>20</v>
      </c>
      <c r="O1132" s="34"/>
      <c r="P1132" s="34" t="s">
        <v>20</v>
      </c>
      <c r="Q1132" s="34"/>
      <c r="R1132" s="34"/>
      <c r="S1132" s="36"/>
    </row>
    <row r="1133" spans="1:19" ht="23.25" thickBot="1" x14ac:dyDescent="0.3">
      <c r="A1133" s="362"/>
      <c r="B1133" s="38"/>
      <c r="C1133" s="39"/>
      <c r="D1133" s="39"/>
      <c r="E1133" s="39"/>
      <c r="F1133" s="39"/>
      <c r="G1133" s="100"/>
      <c r="H1133" s="101"/>
      <c r="I1133" s="102" t="s">
        <v>21</v>
      </c>
      <c r="J1133" s="43" t="s">
        <v>22</v>
      </c>
      <c r="K1133" s="43" t="s">
        <v>23</v>
      </c>
      <c r="L1133" s="43" t="s">
        <v>24</v>
      </c>
      <c r="M1133" s="44" t="s">
        <v>25</v>
      </c>
      <c r="N1133" s="43" t="s">
        <v>26</v>
      </c>
      <c r="O1133" s="43" t="s">
        <v>25</v>
      </c>
      <c r="P1133" s="43" t="s">
        <v>21</v>
      </c>
      <c r="Q1133" s="43" t="s">
        <v>22</v>
      </c>
      <c r="R1133" s="43" t="s">
        <v>27</v>
      </c>
      <c r="S1133" s="46" t="s">
        <v>28</v>
      </c>
    </row>
    <row r="1134" spans="1:19" ht="56.25" x14ac:dyDescent="0.25">
      <c r="A1134" s="362"/>
      <c r="B1134" s="103">
        <v>159951030</v>
      </c>
      <c r="C1134" s="152">
        <v>401014</v>
      </c>
      <c r="D1134" s="110" t="s">
        <v>115</v>
      </c>
      <c r="E1134" s="110" t="s">
        <v>116</v>
      </c>
      <c r="F1134" s="105" t="s">
        <v>117</v>
      </c>
      <c r="G1134" s="153" t="s">
        <v>77</v>
      </c>
      <c r="H1134" s="107">
        <v>36473.879999999997</v>
      </c>
      <c r="I1134" s="154"/>
      <c r="J1134" s="109">
        <v>36473.879999999997</v>
      </c>
      <c r="K1134" s="110">
        <v>0</v>
      </c>
      <c r="L1134" s="110">
        <v>0</v>
      </c>
      <c r="M1134" s="179" t="s">
        <v>33</v>
      </c>
      <c r="N1134" s="112">
        <f>I1134*100/H1134</f>
        <v>0</v>
      </c>
      <c r="O1134" s="112">
        <f>J1134*100/H1134</f>
        <v>100</v>
      </c>
      <c r="P1134" s="112">
        <v>0</v>
      </c>
      <c r="Q1134" s="112">
        <v>100</v>
      </c>
      <c r="R1134" s="110"/>
      <c r="S1134" s="113" t="s">
        <v>34</v>
      </c>
    </row>
    <row r="1135" spans="1:19" ht="45" x14ac:dyDescent="0.25">
      <c r="A1135" s="362"/>
      <c r="B1135" s="114">
        <v>159951029</v>
      </c>
      <c r="C1135" s="155">
        <v>401015</v>
      </c>
      <c r="D1135" s="121" t="s">
        <v>118</v>
      </c>
      <c r="E1135" s="121" t="s">
        <v>119</v>
      </c>
      <c r="F1135" s="116" t="s">
        <v>120</v>
      </c>
      <c r="G1135" s="124" t="s">
        <v>77</v>
      </c>
      <c r="H1135" s="118">
        <v>79286</v>
      </c>
      <c r="I1135" s="119"/>
      <c r="J1135" s="120">
        <v>79286</v>
      </c>
      <c r="K1135" s="121">
        <v>0</v>
      </c>
      <c r="L1135" s="121">
        <v>0</v>
      </c>
      <c r="M1135" s="180" t="s">
        <v>33</v>
      </c>
      <c r="N1135" s="157">
        <v>0</v>
      </c>
      <c r="O1135" s="157">
        <v>100</v>
      </c>
      <c r="P1135" s="157">
        <v>0</v>
      </c>
      <c r="Q1135" s="157">
        <v>100</v>
      </c>
      <c r="R1135" s="121"/>
      <c r="S1135" s="123" t="s">
        <v>34</v>
      </c>
    </row>
    <row r="1136" spans="1:19" ht="67.5" x14ac:dyDescent="0.25">
      <c r="A1136" s="362"/>
      <c r="B1136" s="114">
        <v>159951060</v>
      </c>
      <c r="C1136" s="155">
        <v>401016</v>
      </c>
      <c r="D1136" s="121" t="s">
        <v>121</v>
      </c>
      <c r="E1136" s="121" t="s">
        <v>65</v>
      </c>
      <c r="F1136" s="116" t="s">
        <v>122</v>
      </c>
      <c r="G1136" s="124" t="s">
        <v>77</v>
      </c>
      <c r="H1136" s="118">
        <v>44984.800000000003</v>
      </c>
      <c r="I1136" s="119"/>
      <c r="J1136" s="120">
        <v>44984.800000000003</v>
      </c>
      <c r="K1136" s="121">
        <v>0</v>
      </c>
      <c r="L1136" s="121">
        <v>0</v>
      </c>
      <c r="M1136" s="180" t="s">
        <v>33</v>
      </c>
      <c r="N1136" s="157">
        <v>0</v>
      </c>
      <c r="O1136" s="157">
        <v>100</v>
      </c>
      <c r="P1136" s="157">
        <v>0</v>
      </c>
      <c r="Q1136" s="157">
        <v>100</v>
      </c>
      <c r="R1136" s="121"/>
      <c r="S1136" s="123" t="s">
        <v>34</v>
      </c>
    </row>
    <row r="1137" spans="1:19" ht="68.25" thickBot="1" x14ac:dyDescent="0.3">
      <c r="A1137" s="362"/>
      <c r="B1137" s="125">
        <v>159951061</v>
      </c>
      <c r="C1137" s="158">
        <v>401017</v>
      </c>
      <c r="D1137" s="132" t="s">
        <v>123</v>
      </c>
      <c r="E1137" s="132" t="s">
        <v>124</v>
      </c>
      <c r="F1137" s="127" t="s">
        <v>125</v>
      </c>
      <c r="G1137" s="128" t="s">
        <v>126</v>
      </c>
      <c r="H1137" s="129">
        <v>304626.49</v>
      </c>
      <c r="I1137" s="130"/>
      <c r="J1137" s="131">
        <v>152313.24</v>
      </c>
      <c r="K1137" s="132">
        <v>0</v>
      </c>
      <c r="L1137" s="132">
        <v>0</v>
      </c>
      <c r="M1137" s="181" t="s">
        <v>33</v>
      </c>
      <c r="N1137" s="134">
        <f>I1137*100/H1137</f>
        <v>0</v>
      </c>
      <c r="O1137" s="134">
        <f>J1137*100/H1137</f>
        <v>49.999998358645698</v>
      </c>
      <c r="P1137" s="134">
        <f>I1137*100/H1137</f>
        <v>0</v>
      </c>
      <c r="Q1137" s="134">
        <f>J1137*100/H1137</f>
        <v>49.999998358645698</v>
      </c>
      <c r="R1137" s="132"/>
      <c r="S1137" s="135" t="s">
        <v>34</v>
      </c>
    </row>
    <row r="1138" spans="1:19" x14ac:dyDescent="0.25">
      <c r="A1138" s="362"/>
      <c r="B1138" s="136"/>
      <c r="C1138" s="60"/>
      <c r="D1138" s="142"/>
      <c r="E1138" s="142"/>
      <c r="F1138" s="137"/>
      <c r="G1138" s="138"/>
      <c r="H1138" s="139"/>
      <c r="I1138" s="140"/>
      <c r="J1138" s="141"/>
      <c r="K1138" s="142"/>
      <c r="L1138" s="142"/>
      <c r="M1138" s="182"/>
      <c r="N1138" s="144"/>
      <c r="O1138" s="144"/>
      <c r="P1138" s="144"/>
      <c r="Q1138" s="144"/>
      <c r="R1138" s="142"/>
      <c r="S1138" s="142"/>
    </row>
    <row r="1139" spans="1:19" x14ac:dyDescent="0.25">
      <c r="A1139" s="362"/>
      <c r="B1139" s="136"/>
      <c r="C1139" s="60"/>
      <c r="D1139" s="142"/>
      <c r="E1139" s="142"/>
      <c r="F1139" s="137"/>
      <c r="G1139" s="138"/>
      <c r="H1139" s="139"/>
      <c r="I1139" s="140"/>
      <c r="J1139" s="141"/>
      <c r="K1139" s="142"/>
      <c r="L1139" s="142"/>
      <c r="M1139" s="182"/>
      <c r="N1139" s="144"/>
      <c r="O1139" s="144"/>
      <c r="P1139" s="144"/>
      <c r="Q1139" s="144"/>
      <c r="R1139" s="142"/>
      <c r="S1139" s="142"/>
    </row>
    <row r="1140" spans="1:19" x14ac:dyDescent="0.25">
      <c r="A1140" s="362"/>
      <c r="B1140" s="136"/>
      <c r="C1140" s="60"/>
      <c r="D1140" s="142"/>
      <c r="E1140" s="142"/>
      <c r="F1140" s="137"/>
      <c r="G1140" s="138"/>
      <c r="H1140" s="139"/>
      <c r="I1140" s="140"/>
      <c r="J1140" s="141"/>
      <c r="K1140" s="142"/>
      <c r="L1140" s="142"/>
      <c r="M1140" s="182"/>
      <c r="N1140" s="144"/>
      <c r="O1140" s="144"/>
      <c r="P1140" s="144"/>
      <c r="Q1140" s="144"/>
      <c r="R1140" s="142"/>
      <c r="S1140" s="142"/>
    </row>
    <row r="1141" spans="1:19" x14ac:dyDescent="0.25">
      <c r="A1141" s="362"/>
      <c r="B1141" s="136"/>
      <c r="C1141" s="60"/>
      <c r="D1141" s="142"/>
      <c r="E1141" s="142"/>
      <c r="F1141" s="137"/>
      <c r="G1141" s="138"/>
      <c r="H1141" s="139"/>
      <c r="I1141" s="140"/>
      <c r="J1141" s="141"/>
      <c r="K1141" s="142"/>
      <c r="L1141" s="142"/>
      <c r="M1141" s="182"/>
      <c r="N1141" s="144"/>
      <c r="O1141" s="144"/>
      <c r="P1141" s="144"/>
      <c r="Q1141" s="144"/>
      <c r="R1141" s="142"/>
      <c r="S1141" s="142"/>
    </row>
    <row r="1142" spans="1:19" x14ac:dyDescent="0.25">
      <c r="A1142" s="362"/>
      <c r="B1142" s="136"/>
      <c r="C1142" s="60"/>
      <c r="D1142" s="142"/>
      <c r="E1142" s="142"/>
      <c r="F1142" s="137"/>
      <c r="G1142" s="138"/>
      <c r="H1142" s="139"/>
      <c r="I1142" s="140"/>
      <c r="J1142" s="141"/>
      <c r="K1142" s="142"/>
      <c r="L1142" s="142"/>
      <c r="M1142" s="182"/>
      <c r="N1142" s="144"/>
      <c r="O1142" s="144"/>
      <c r="P1142" s="144"/>
      <c r="Q1142" s="144"/>
      <c r="R1142" s="142"/>
      <c r="S1142" s="142"/>
    </row>
    <row r="1143" spans="1:19" x14ac:dyDescent="0.25">
      <c r="A1143" s="362"/>
      <c r="B1143" s="136"/>
      <c r="C1143" s="60"/>
      <c r="D1143" s="142"/>
      <c r="E1143" s="142"/>
      <c r="F1143" s="137"/>
      <c r="G1143" s="138"/>
      <c r="H1143" s="139"/>
      <c r="I1143" s="140"/>
      <c r="J1143" s="141"/>
      <c r="K1143" s="142"/>
      <c r="L1143" s="142"/>
      <c r="M1143" s="182"/>
      <c r="N1143" s="144"/>
      <c r="O1143" s="144"/>
      <c r="P1143" s="144"/>
      <c r="Q1143" s="144"/>
      <c r="R1143" s="142"/>
      <c r="S1143" s="142"/>
    </row>
    <row r="1144" spans="1:19" x14ac:dyDescent="0.25">
      <c r="A1144" s="362"/>
      <c r="B1144" s="136"/>
      <c r="C1144" s="60"/>
      <c r="D1144" s="142"/>
      <c r="E1144" s="142"/>
      <c r="F1144" s="137"/>
      <c r="G1144" s="138"/>
      <c r="H1144" s="139"/>
      <c r="I1144" s="140"/>
      <c r="J1144" s="141"/>
      <c r="K1144" s="142"/>
      <c r="L1144" s="142"/>
      <c r="M1144" s="182"/>
      <c r="N1144" s="144"/>
      <c r="O1144" s="144"/>
      <c r="P1144" s="144"/>
      <c r="Q1144" s="144"/>
      <c r="R1144" s="142"/>
      <c r="S1144" s="142"/>
    </row>
    <row r="1145" spans="1:19" x14ac:dyDescent="0.25">
      <c r="A1145" s="362"/>
      <c r="B1145" s="136"/>
      <c r="C1145" s="60"/>
      <c r="D1145" s="142"/>
      <c r="E1145" s="142"/>
      <c r="F1145" s="137"/>
      <c r="G1145" s="138"/>
      <c r="H1145" s="139"/>
      <c r="I1145" s="140"/>
      <c r="J1145" s="141"/>
      <c r="K1145" s="142"/>
      <c r="L1145" s="142"/>
      <c r="M1145" s="182"/>
      <c r="N1145" s="144"/>
      <c r="O1145" s="144"/>
      <c r="P1145" s="144"/>
      <c r="Q1145" s="144"/>
      <c r="R1145" s="142"/>
      <c r="S1145" s="142"/>
    </row>
    <row r="1146" spans="1:19" x14ac:dyDescent="0.25">
      <c r="A1146" s="362"/>
      <c r="B1146" s="136"/>
      <c r="C1146" s="60"/>
      <c r="D1146" s="142"/>
      <c r="E1146" s="142"/>
      <c r="F1146" s="137"/>
      <c r="G1146" s="138"/>
      <c r="H1146" s="139"/>
      <c r="I1146" s="140"/>
      <c r="J1146" s="141"/>
      <c r="K1146" s="142"/>
      <c r="L1146" s="142"/>
      <c r="M1146" s="182"/>
      <c r="N1146" s="144"/>
      <c r="O1146" s="144"/>
      <c r="P1146" s="144"/>
      <c r="Q1146" s="144"/>
      <c r="R1146" s="142"/>
      <c r="S1146" s="142"/>
    </row>
    <row r="1147" spans="1:19" x14ac:dyDescent="0.25">
      <c r="A1147" s="362"/>
      <c r="B1147" s="136"/>
      <c r="C1147" s="60"/>
      <c r="D1147" s="142"/>
      <c r="E1147" s="142"/>
      <c r="F1147" s="137"/>
      <c r="G1147" s="138"/>
      <c r="H1147" s="139"/>
      <c r="I1147" s="140"/>
      <c r="J1147" s="141"/>
      <c r="K1147" s="142"/>
      <c r="L1147" s="142"/>
      <c r="M1147" s="182"/>
      <c r="N1147" s="144"/>
      <c r="O1147" s="144"/>
      <c r="P1147" s="144"/>
      <c r="Q1147" s="144"/>
      <c r="R1147" s="142"/>
      <c r="S1147" s="142"/>
    </row>
    <row r="1148" spans="1:19" x14ac:dyDescent="0.25">
      <c r="A1148" s="362"/>
      <c r="B1148" s="136"/>
      <c r="C1148" s="60"/>
      <c r="D1148" s="142"/>
      <c r="E1148" s="142"/>
      <c r="F1148" s="137"/>
      <c r="G1148" s="138"/>
      <c r="H1148" s="139"/>
      <c r="I1148" s="140"/>
      <c r="J1148" s="141"/>
      <c r="K1148" s="142"/>
      <c r="L1148" s="142"/>
      <c r="M1148" s="182"/>
      <c r="N1148" s="144"/>
      <c r="O1148" s="144"/>
      <c r="P1148" s="144"/>
      <c r="Q1148" s="144"/>
      <c r="R1148" s="142"/>
      <c r="S1148" s="142"/>
    </row>
    <row r="1149" spans="1:19" x14ac:dyDescent="0.25">
      <c r="A1149" s="362"/>
      <c r="B1149" s="136"/>
      <c r="C1149" s="60"/>
      <c r="D1149" s="142"/>
      <c r="E1149" s="142"/>
      <c r="F1149" s="137"/>
      <c r="G1149" s="138"/>
      <c r="H1149" s="139"/>
      <c r="I1149" s="140"/>
      <c r="J1149" s="141"/>
      <c r="K1149" s="142"/>
      <c r="L1149" s="142"/>
      <c r="M1149" s="182"/>
      <c r="N1149" s="144"/>
      <c r="O1149" s="144"/>
      <c r="P1149" s="144"/>
      <c r="Q1149" s="144"/>
      <c r="R1149" s="142"/>
      <c r="S1149" s="142"/>
    </row>
    <row r="1150" spans="1:19" x14ac:dyDescent="0.25">
      <c r="A1150" s="362"/>
      <c r="B1150" s="136"/>
      <c r="C1150" s="60"/>
      <c r="D1150" s="142"/>
      <c r="E1150" s="142"/>
      <c r="F1150" s="137"/>
      <c r="G1150" s="138"/>
      <c r="H1150" s="139"/>
      <c r="I1150" s="140"/>
      <c r="J1150" s="141"/>
      <c r="K1150" s="142"/>
      <c r="L1150" s="142"/>
      <c r="M1150" s="182"/>
      <c r="N1150" s="144"/>
      <c r="O1150" s="144"/>
      <c r="P1150" s="144"/>
      <c r="Q1150" s="144"/>
      <c r="R1150" s="142"/>
      <c r="S1150" s="142"/>
    </row>
    <row r="1151" spans="1:19" x14ac:dyDescent="0.25">
      <c r="A1151" s="362"/>
      <c r="B1151" s="1"/>
      <c r="C1151" s="1"/>
      <c r="D1151" s="1"/>
      <c r="E1151" s="2"/>
      <c r="F1151" s="1"/>
      <c r="G1151" s="1"/>
      <c r="H1151" s="79"/>
      <c r="I1151" s="80"/>
      <c r="J1151" s="80"/>
      <c r="K1151" s="1"/>
      <c r="L1151" s="6"/>
      <c r="M1151" s="1"/>
      <c r="N1151" s="1"/>
      <c r="O1151" s="1"/>
      <c r="P1151" s="6"/>
      <c r="Q1151" s="6"/>
      <c r="R1151" s="6"/>
      <c r="S1151" s="6"/>
    </row>
    <row r="1152" spans="1:19" x14ac:dyDescent="0.25">
      <c r="A1152" s="362"/>
      <c r="B1152" s="1"/>
      <c r="C1152" s="1"/>
      <c r="D1152" s="1"/>
      <c r="E1152" s="2"/>
      <c r="F1152" s="1"/>
      <c r="G1152" s="1"/>
      <c r="H1152" s="79"/>
      <c r="I1152" s="80"/>
      <c r="J1152" s="80"/>
      <c r="K1152" s="1"/>
      <c r="L1152" s="6"/>
      <c r="M1152" s="1"/>
      <c r="N1152" s="1"/>
      <c r="O1152" s="1"/>
      <c r="P1152" s="6"/>
      <c r="Q1152" s="6"/>
      <c r="R1152" s="6"/>
      <c r="S1152" s="6"/>
    </row>
    <row r="1153" spans="1:19" x14ac:dyDescent="0.25">
      <c r="A1153" s="362"/>
      <c r="B1153" s="1"/>
      <c r="C1153" s="1"/>
      <c r="D1153" s="1"/>
      <c r="E1153" s="2"/>
      <c r="F1153" s="1"/>
      <c r="G1153" s="1"/>
      <c r="H1153" s="79"/>
      <c r="I1153" s="80"/>
      <c r="J1153" s="80"/>
      <c r="K1153" s="1"/>
      <c r="L1153" s="6"/>
      <c r="M1153" s="1"/>
      <c r="N1153" s="1"/>
      <c r="O1153" s="1"/>
      <c r="P1153" s="6"/>
      <c r="Q1153" s="6"/>
      <c r="R1153" s="6"/>
      <c r="S1153" s="6"/>
    </row>
    <row r="1154" spans="1:19" x14ac:dyDescent="0.25">
      <c r="A1154" s="362"/>
      <c r="B1154" s="1"/>
      <c r="C1154" s="1"/>
      <c r="D1154" s="1"/>
      <c r="E1154" s="2"/>
      <c r="F1154" s="1"/>
      <c r="G1154" s="1"/>
      <c r="H1154" s="79"/>
      <c r="I1154" s="80"/>
      <c r="J1154" s="80"/>
      <c r="K1154" s="1"/>
      <c r="L1154" s="6"/>
      <c r="M1154" s="1"/>
      <c r="N1154" s="1"/>
      <c r="O1154" s="1"/>
      <c r="P1154" s="6"/>
      <c r="Q1154" s="6"/>
      <c r="R1154" s="6"/>
      <c r="S1154" s="6"/>
    </row>
    <row r="1155" spans="1:19" x14ac:dyDescent="0.25">
      <c r="A1155" s="362"/>
      <c r="B1155" s="1"/>
      <c r="C1155" s="1"/>
      <c r="D1155" s="1"/>
      <c r="E1155" s="2"/>
      <c r="F1155" s="1"/>
      <c r="G1155" s="1"/>
      <c r="H1155" s="79"/>
      <c r="I1155" s="80"/>
      <c r="J1155" s="80"/>
      <c r="K1155" s="1"/>
      <c r="L1155" s="6"/>
      <c r="M1155" s="1"/>
      <c r="N1155" s="1"/>
      <c r="O1155" s="1"/>
      <c r="P1155" s="6"/>
      <c r="Q1155" s="6"/>
      <c r="R1155" s="6"/>
      <c r="S1155" s="6"/>
    </row>
    <row r="1156" spans="1:19" x14ac:dyDescent="0.25">
      <c r="A1156" s="362"/>
      <c r="B1156" s="1"/>
      <c r="C1156" s="81" t="s">
        <v>0</v>
      </c>
      <c r="D1156" s="81"/>
      <c r="E1156" s="81"/>
      <c r="F1156" s="9" t="s">
        <v>87</v>
      </c>
      <c r="G1156" s="9"/>
      <c r="H1156" s="9"/>
      <c r="I1156" s="9"/>
      <c r="J1156" s="9"/>
      <c r="K1156" s="9"/>
      <c r="L1156" s="10"/>
      <c r="M1156" s="11"/>
      <c r="N1156" s="11"/>
      <c r="O1156" s="11"/>
      <c r="P1156" s="6"/>
      <c r="Q1156" s="6"/>
      <c r="R1156" s="6"/>
      <c r="S1156" s="6"/>
    </row>
    <row r="1157" spans="1:19" x14ac:dyDescent="0.25">
      <c r="A1157" s="362"/>
      <c r="B1157" s="1"/>
      <c r="C1157" s="82" t="s">
        <v>2</v>
      </c>
      <c r="D1157" s="82"/>
      <c r="E1157" s="82"/>
      <c r="F1157" s="83" t="s">
        <v>72</v>
      </c>
      <c r="G1157" s="83"/>
      <c r="H1157" s="83"/>
      <c r="I1157" s="83"/>
      <c r="J1157" s="83"/>
      <c r="K1157" s="83"/>
      <c r="L1157" s="10"/>
      <c r="M1157" s="11"/>
      <c r="N1157" s="11"/>
      <c r="O1157" s="11"/>
      <c r="P1157" s="6"/>
      <c r="Q1157" s="6"/>
      <c r="R1157" s="6"/>
      <c r="S1157" s="6"/>
    </row>
    <row r="1158" spans="1:19" x14ac:dyDescent="0.25">
      <c r="A1158" s="362"/>
      <c r="B1158" s="13"/>
      <c r="C1158" s="81" t="s">
        <v>4</v>
      </c>
      <c r="D1158" s="81"/>
      <c r="E1158" s="81"/>
      <c r="F1158" s="84" t="s">
        <v>70</v>
      </c>
      <c r="G1158" s="159"/>
      <c r="H1158" s="160"/>
      <c r="I1158" s="161"/>
      <c r="J1158" s="161"/>
      <c r="K1158" s="162"/>
      <c r="L1158" s="6"/>
      <c r="M1158" s="11"/>
      <c r="N1158" s="11"/>
      <c r="O1158" s="11"/>
      <c r="P1158" s="6"/>
      <c r="Q1158" s="6"/>
      <c r="R1158" s="6"/>
      <c r="S1158" s="6"/>
    </row>
    <row r="1159" spans="1:19" ht="15.75" thickBot="1" x14ac:dyDescent="0.3">
      <c r="A1159" s="362"/>
      <c r="B1159" s="13"/>
      <c r="C1159" s="145"/>
      <c r="D1159" s="145"/>
      <c r="E1159" s="145"/>
      <c r="F1159" s="146"/>
      <c r="G1159" s="183"/>
      <c r="H1159" s="184"/>
      <c r="I1159" s="185"/>
      <c r="J1159" s="185"/>
      <c r="K1159" s="186"/>
      <c r="L1159" s="6"/>
      <c r="M1159" s="11"/>
      <c r="N1159" s="11"/>
      <c r="O1159" s="11"/>
      <c r="P1159" s="6"/>
      <c r="Q1159" s="6"/>
      <c r="R1159" s="6"/>
      <c r="S1159" s="6"/>
    </row>
    <row r="1160" spans="1:19" x14ac:dyDescent="0.25">
      <c r="A1160" s="362"/>
      <c r="B1160" s="29" t="s">
        <v>6</v>
      </c>
      <c r="C1160" s="30" t="s">
        <v>7</v>
      </c>
      <c r="D1160" s="30"/>
      <c r="E1160" s="30" t="s">
        <v>8</v>
      </c>
      <c r="F1160" s="30" t="s">
        <v>9</v>
      </c>
      <c r="G1160" s="96" t="s">
        <v>10</v>
      </c>
      <c r="H1160" s="97" t="s">
        <v>73</v>
      </c>
      <c r="I1160" s="30" t="s">
        <v>12</v>
      </c>
      <c r="J1160" s="30"/>
      <c r="K1160" s="30"/>
      <c r="L1160" s="30"/>
      <c r="M1160" s="30"/>
      <c r="N1160" s="30" t="s">
        <v>13</v>
      </c>
      <c r="O1160" s="30"/>
      <c r="P1160" s="30" t="s">
        <v>14</v>
      </c>
      <c r="Q1160" s="30"/>
      <c r="R1160" s="30" t="s">
        <v>15</v>
      </c>
      <c r="S1160" s="32"/>
    </row>
    <row r="1161" spans="1:19" x14ac:dyDescent="0.25">
      <c r="A1161" s="362"/>
      <c r="B1161" s="33"/>
      <c r="C1161" s="34" t="s">
        <v>16</v>
      </c>
      <c r="D1161" s="34" t="s">
        <v>17</v>
      </c>
      <c r="E1161" s="34"/>
      <c r="F1161" s="34"/>
      <c r="G1161" s="98"/>
      <c r="H1161" s="99"/>
      <c r="I1161" s="34" t="s">
        <v>18</v>
      </c>
      <c r="J1161" s="34"/>
      <c r="K1161" s="34" t="s">
        <v>19</v>
      </c>
      <c r="L1161" s="34"/>
      <c r="M1161" s="34"/>
      <c r="N1161" s="34" t="s">
        <v>20</v>
      </c>
      <c r="O1161" s="34"/>
      <c r="P1161" s="34" t="s">
        <v>20</v>
      </c>
      <c r="Q1161" s="34"/>
      <c r="R1161" s="34"/>
      <c r="S1161" s="36"/>
    </row>
    <row r="1162" spans="1:19" ht="23.25" thickBot="1" x14ac:dyDescent="0.3">
      <c r="A1162" s="362"/>
      <c r="B1162" s="38"/>
      <c r="C1162" s="39"/>
      <c r="D1162" s="39"/>
      <c r="E1162" s="39"/>
      <c r="F1162" s="39"/>
      <c r="G1162" s="100"/>
      <c r="H1162" s="101"/>
      <c r="I1162" s="102" t="s">
        <v>21</v>
      </c>
      <c r="J1162" s="43" t="s">
        <v>22</v>
      </c>
      <c r="K1162" s="43" t="s">
        <v>23</v>
      </c>
      <c r="L1162" s="43" t="s">
        <v>24</v>
      </c>
      <c r="M1162" s="44" t="s">
        <v>25</v>
      </c>
      <c r="N1162" s="43" t="s">
        <v>26</v>
      </c>
      <c r="O1162" s="43" t="s">
        <v>25</v>
      </c>
      <c r="P1162" s="43" t="s">
        <v>21</v>
      </c>
      <c r="Q1162" s="43" t="s">
        <v>22</v>
      </c>
      <c r="R1162" s="43" t="s">
        <v>27</v>
      </c>
      <c r="S1162" s="46" t="s">
        <v>28</v>
      </c>
    </row>
    <row r="1163" spans="1:19" ht="45" x14ac:dyDescent="0.25">
      <c r="A1163" s="362"/>
      <c r="B1163" s="103">
        <v>159951062</v>
      </c>
      <c r="C1163" s="152">
        <v>401018</v>
      </c>
      <c r="D1163" s="110" t="s">
        <v>127</v>
      </c>
      <c r="E1163" s="110" t="s">
        <v>30</v>
      </c>
      <c r="F1163" s="105" t="s">
        <v>128</v>
      </c>
      <c r="G1163" s="153" t="s">
        <v>129</v>
      </c>
      <c r="H1163" s="107">
        <v>42550.06</v>
      </c>
      <c r="I1163" s="154"/>
      <c r="J1163" s="109">
        <v>42550.06</v>
      </c>
      <c r="K1163" s="110">
        <v>0</v>
      </c>
      <c r="L1163" s="110">
        <v>0</v>
      </c>
      <c r="M1163" s="179" t="s">
        <v>33</v>
      </c>
      <c r="N1163" s="112">
        <f>I1163*100/H1163</f>
        <v>0</v>
      </c>
      <c r="O1163" s="112">
        <f>J1163*100/H1163</f>
        <v>100</v>
      </c>
      <c r="P1163" s="112">
        <f>I1163*100/H1163</f>
        <v>0</v>
      </c>
      <c r="Q1163" s="112">
        <f>J1163*100/H1163</f>
        <v>100</v>
      </c>
      <c r="R1163" s="110"/>
      <c r="S1163" s="113" t="s">
        <v>34</v>
      </c>
    </row>
    <row r="1164" spans="1:19" ht="45" x14ac:dyDescent="0.25">
      <c r="A1164" s="362"/>
      <c r="B1164" s="114">
        <v>159951063</v>
      </c>
      <c r="C1164" s="155">
        <v>401019</v>
      </c>
      <c r="D1164" s="121" t="s">
        <v>130</v>
      </c>
      <c r="E1164" s="187" t="s">
        <v>131</v>
      </c>
      <c r="F1164" s="116" t="s">
        <v>132</v>
      </c>
      <c r="G1164" s="124" t="s">
        <v>129</v>
      </c>
      <c r="H1164" s="188">
        <v>21320.01</v>
      </c>
      <c r="I1164" s="119"/>
      <c r="J1164" s="120">
        <v>21320.01</v>
      </c>
      <c r="K1164" s="121">
        <v>0</v>
      </c>
      <c r="L1164" s="121">
        <v>0</v>
      </c>
      <c r="M1164" s="180" t="s">
        <v>33</v>
      </c>
      <c r="N1164" s="157">
        <v>0</v>
      </c>
      <c r="O1164" s="157">
        <v>100</v>
      </c>
      <c r="P1164" s="157">
        <v>0</v>
      </c>
      <c r="Q1164" s="157">
        <v>100</v>
      </c>
      <c r="R1164" s="121"/>
      <c r="S1164" s="123" t="s">
        <v>34</v>
      </c>
    </row>
    <row r="1165" spans="1:19" ht="56.25" x14ac:dyDescent="0.25">
      <c r="A1165" s="362"/>
      <c r="B1165" s="114">
        <v>159951070</v>
      </c>
      <c r="C1165" s="155">
        <v>401020</v>
      </c>
      <c r="D1165" s="121" t="s">
        <v>133</v>
      </c>
      <c r="E1165" s="121" t="s">
        <v>93</v>
      </c>
      <c r="F1165" s="116" t="s">
        <v>94</v>
      </c>
      <c r="G1165" s="124" t="s">
        <v>126</v>
      </c>
      <c r="H1165" s="118">
        <v>234911.75</v>
      </c>
      <c r="I1165" s="119"/>
      <c r="J1165" s="120">
        <v>70473.53</v>
      </c>
      <c r="K1165" s="121">
        <v>0</v>
      </c>
      <c r="L1165" s="121">
        <v>0</v>
      </c>
      <c r="M1165" s="156">
        <v>0</v>
      </c>
      <c r="N1165" s="157">
        <f>I1165*100/H1165</f>
        <v>0</v>
      </c>
      <c r="O1165" s="157">
        <f>J1165*100/H1165</f>
        <v>30.000002128458878</v>
      </c>
      <c r="P1165" s="157">
        <v>0</v>
      </c>
      <c r="Q1165" s="157">
        <v>0</v>
      </c>
      <c r="R1165" s="121"/>
      <c r="S1165" s="123" t="s">
        <v>34</v>
      </c>
    </row>
    <row r="1166" spans="1:19" ht="67.5" x14ac:dyDescent="0.25">
      <c r="A1166" s="362"/>
      <c r="B1166" s="114">
        <v>159951071</v>
      </c>
      <c r="C1166" s="155">
        <v>401022</v>
      </c>
      <c r="D1166" s="121" t="s">
        <v>134</v>
      </c>
      <c r="E1166" s="121" t="s">
        <v>135</v>
      </c>
      <c r="F1166" s="116" t="s">
        <v>136</v>
      </c>
      <c r="G1166" s="124" t="s">
        <v>129</v>
      </c>
      <c r="H1166" s="118">
        <v>31999.99</v>
      </c>
      <c r="I1166" s="188"/>
      <c r="J1166" s="189">
        <v>31999.99</v>
      </c>
      <c r="K1166" s="121">
        <v>0</v>
      </c>
      <c r="L1166" s="121">
        <v>0</v>
      </c>
      <c r="M1166" s="156">
        <v>0</v>
      </c>
      <c r="N1166" s="157">
        <v>0</v>
      </c>
      <c r="O1166" s="157">
        <v>100</v>
      </c>
      <c r="P1166" s="157">
        <v>0</v>
      </c>
      <c r="Q1166" s="157">
        <v>100</v>
      </c>
      <c r="R1166" s="121"/>
      <c r="S1166" s="123" t="s">
        <v>34</v>
      </c>
    </row>
    <row r="1167" spans="1:19" ht="57" thickBot="1" x14ac:dyDescent="0.3">
      <c r="A1167" s="362"/>
      <c r="B1167" s="125">
        <v>159951052</v>
      </c>
      <c r="C1167" s="158">
        <v>415001</v>
      </c>
      <c r="D1167" s="132" t="s">
        <v>137</v>
      </c>
      <c r="E1167" s="158" t="s">
        <v>100</v>
      </c>
      <c r="F1167" s="127" t="s">
        <v>114</v>
      </c>
      <c r="G1167" s="128" t="s">
        <v>77</v>
      </c>
      <c r="H1167" s="129">
        <v>67254.16</v>
      </c>
      <c r="I1167" s="130">
        <v>1455</v>
      </c>
      <c r="J1167" s="190">
        <f>5508+48809.94+1455</f>
        <v>55772.94</v>
      </c>
      <c r="K1167" s="132">
        <v>0</v>
      </c>
      <c r="L1167" s="132">
        <v>0</v>
      </c>
      <c r="M1167" s="191">
        <v>0</v>
      </c>
      <c r="N1167" s="134">
        <f>I1167*100/H1167</f>
        <v>2.1634349458829014</v>
      </c>
      <c r="O1167" s="134">
        <f>J1167*100/H1167</f>
        <v>82.92860991795898</v>
      </c>
      <c r="P1167" s="134">
        <f>I1167*100/H1167</f>
        <v>2.1634349458829014</v>
      </c>
      <c r="Q1167" s="134">
        <f>J1167*100/H1167</f>
        <v>82.92860991795898</v>
      </c>
      <c r="R1167" s="132" t="s">
        <v>34</v>
      </c>
      <c r="S1167" s="135"/>
    </row>
    <row r="1168" spans="1:19" ht="15.75" thickBot="1" x14ac:dyDescent="0.3">
      <c r="B1168" s="171"/>
      <c r="C1168" s="171"/>
      <c r="D1168" s="171"/>
      <c r="E1168" s="171"/>
      <c r="F1168" s="171"/>
      <c r="G1168" s="60" t="s">
        <v>138</v>
      </c>
      <c r="H1168" s="61">
        <f>H1049+H1050+H1051+H1052+H1077+H1078+H1079+H1080+H1106+H1107+H1108+H1109+H1134+H1135+H1136+H1137+H1163+H1164+H1165+H1166+H1167</f>
        <v>3950159.03</v>
      </c>
      <c r="I1168" s="192">
        <f>I1077+I1106+I1107+I1108+I1109+I1137+I1163+I1164+I1165+I1166+I1167</f>
        <v>1455</v>
      </c>
      <c r="J1168" s="192">
        <f>J1049+J1050+J1051+J1052+J1077+J1078+J1079+J1080+J1106+J1107+J1108+J1109+J1134+J1135+J1136+J1137+J1163+J1164+J1165+J1166+J1167</f>
        <v>3621926.3399999994</v>
      </c>
      <c r="K1168" s="194">
        <v>0</v>
      </c>
      <c r="L1168" s="195">
        <v>0</v>
      </c>
      <c r="M1168" s="196">
        <v>0</v>
      </c>
      <c r="N1168" s="171"/>
      <c r="O1168" s="171"/>
      <c r="P1168" s="171"/>
      <c r="Q1168" s="171"/>
      <c r="R1168" s="171"/>
      <c r="S1168" s="171"/>
    </row>
    <row r="1169" spans="1:19" x14ac:dyDescent="0.25">
      <c r="I1169" s="178"/>
    </row>
    <row r="1170" spans="1:19" x14ac:dyDescent="0.25">
      <c r="I1170" s="178"/>
    </row>
    <row r="1171" spans="1:19" x14ac:dyDescent="0.25">
      <c r="I1171" s="178"/>
    </row>
    <row r="1172" spans="1:19" x14ac:dyDescent="0.25">
      <c r="I1172" s="178"/>
    </row>
    <row r="1173" spans="1:19" x14ac:dyDescent="0.25">
      <c r="I1173" s="178"/>
    </row>
    <row r="1174" spans="1:19" x14ac:dyDescent="0.25">
      <c r="I1174" s="178"/>
    </row>
    <row r="1175" spans="1:19" x14ac:dyDescent="0.25">
      <c r="I1175" s="178"/>
    </row>
    <row r="1176" spans="1:19" x14ac:dyDescent="0.25">
      <c r="I1176" s="178"/>
    </row>
    <row r="1177" spans="1:19" x14ac:dyDescent="0.25">
      <c r="I1177" s="178"/>
    </row>
    <row r="1178" spans="1:19" x14ac:dyDescent="0.25">
      <c r="A1178" s="1"/>
      <c r="B1178" s="1"/>
      <c r="C1178" s="1" t="s">
        <v>139</v>
      </c>
      <c r="D1178" s="2"/>
      <c r="E1178" s="1"/>
      <c r="F1178" s="1"/>
      <c r="G1178" s="79"/>
      <c r="H1178" s="80"/>
      <c r="I1178" s="80"/>
      <c r="J1178" s="1"/>
      <c r="K1178" s="6"/>
      <c r="L1178" s="1"/>
      <c r="M1178" s="1"/>
      <c r="N1178" s="1"/>
      <c r="O1178" s="6"/>
      <c r="P1178" s="6"/>
      <c r="Q1178" s="6"/>
      <c r="R1178" s="6"/>
      <c r="S1178" s="1"/>
    </row>
    <row r="1179" spans="1:19" x14ac:dyDescent="0.25">
      <c r="A1179" s="1"/>
      <c r="B1179" s="1"/>
      <c r="C1179" s="1"/>
      <c r="D1179" s="2"/>
      <c r="E1179" s="1"/>
      <c r="F1179" s="1"/>
      <c r="G1179" s="79"/>
      <c r="H1179" s="80"/>
      <c r="I1179" s="80"/>
      <c r="J1179" s="1"/>
      <c r="K1179" s="6"/>
      <c r="L1179" s="1"/>
      <c r="M1179" s="1"/>
      <c r="N1179" s="1"/>
      <c r="O1179" s="6"/>
      <c r="P1179" s="6"/>
      <c r="Q1179" s="6"/>
      <c r="R1179" s="6"/>
      <c r="S1179" s="1"/>
    </row>
    <row r="1180" spans="1:19" x14ac:dyDescent="0.25">
      <c r="A1180" s="1"/>
      <c r="B1180" s="1"/>
      <c r="C1180" s="1"/>
      <c r="D1180" s="2"/>
      <c r="E1180" s="1"/>
      <c r="F1180" s="1"/>
      <c r="G1180" s="79"/>
      <c r="H1180" s="80"/>
      <c r="I1180" s="80"/>
      <c r="J1180" s="1"/>
      <c r="K1180" s="6"/>
      <c r="L1180" s="1"/>
      <c r="M1180" s="1"/>
      <c r="N1180" s="1"/>
      <c r="O1180" s="6"/>
      <c r="P1180" s="6"/>
      <c r="Q1180" s="6"/>
      <c r="R1180" s="6"/>
      <c r="S1180" s="1"/>
    </row>
    <row r="1181" spans="1:19" x14ac:dyDescent="0.25">
      <c r="A1181" s="1"/>
      <c r="B1181" s="1"/>
      <c r="C1181" s="1"/>
      <c r="D1181" s="2"/>
      <c r="E1181" s="1"/>
      <c r="F1181" s="1"/>
      <c r="G1181" s="79"/>
      <c r="H1181" s="80"/>
      <c r="I1181" s="80"/>
      <c r="J1181" s="1"/>
      <c r="K1181" s="6"/>
      <c r="L1181" s="1"/>
      <c r="M1181" s="1"/>
      <c r="N1181" s="1"/>
      <c r="O1181" s="6"/>
      <c r="P1181" s="6"/>
      <c r="Q1181" s="6"/>
      <c r="R1181" s="6"/>
      <c r="S1181" s="1"/>
    </row>
    <row r="1182" spans="1:19" x14ac:dyDescent="0.25">
      <c r="A1182" s="1"/>
      <c r="B1182" s="81" t="s">
        <v>0</v>
      </c>
      <c r="C1182" s="81"/>
      <c r="D1182" s="81"/>
      <c r="E1182" s="9" t="s">
        <v>71</v>
      </c>
      <c r="F1182" s="9"/>
      <c r="G1182" s="9"/>
      <c r="H1182" s="9"/>
      <c r="I1182" s="9"/>
      <c r="J1182" s="9"/>
      <c r="K1182" s="10"/>
      <c r="L1182" s="11"/>
      <c r="M1182" s="11"/>
      <c r="N1182" s="11"/>
      <c r="O1182" s="6"/>
      <c r="P1182" s="6"/>
      <c r="Q1182" s="6"/>
      <c r="R1182" s="6"/>
      <c r="S1182" s="1"/>
    </row>
    <row r="1183" spans="1:19" x14ac:dyDescent="0.25">
      <c r="A1183" s="1"/>
      <c r="B1183" s="82" t="s">
        <v>2</v>
      </c>
      <c r="C1183" s="82"/>
      <c r="D1183" s="82"/>
      <c r="E1183" s="9" t="s">
        <v>140</v>
      </c>
      <c r="F1183" s="9"/>
      <c r="G1183" s="9"/>
      <c r="H1183" s="9"/>
      <c r="I1183" s="9"/>
      <c r="J1183" s="9"/>
      <c r="K1183" s="10"/>
      <c r="L1183" s="11"/>
      <c r="M1183" s="11"/>
      <c r="N1183" s="11"/>
      <c r="O1183" s="6"/>
      <c r="P1183" s="6"/>
      <c r="Q1183" s="6"/>
      <c r="R1183" s="6"/>
      <c r="S1183" s="1"/>
    </row>
    <row r="1184" spans="1:19" x14ac:dyDescent="0.25">
      <c r="A1184" s="13"/>
      <c r="B1184" s="81" t="s">
        <v>4</v>
      </c>
      <c r="C1184" s="81"/>
      <c r="D1184" s="81"/>
      <c r="E1184" s="84" t="s">
        <v>70</v>
      </c>
      <c r="F1184" s="85"/>
      <c r="G1184" s="86"/>
      <c r="H1184" s="87"/>
      <c r="I1184" s="88"/>
      <c r="J1184" s="89"/>
      <c r="K1184" s="6"/>
      <c r="L1184" s="11"/>
      <c r="M1184" s="11"/>
      <c r="N1184" s="11"/>
      <c r="O1184" s="6"/>
      <c r="P1184" s="6"/>
      <c r="Q1184" s="6"/>
      <c r="R1184" s="6"/>
      <c r="S1184" s="1"/>
    </row>
    <row r="1185" spans="1:19" ht="15.75" thickBot="1" x14ac:dyDescent="0.3">
      <c r="A1185" s="13"/>
      <c r="B1185" s="90"/>
      <c r="C1185" s="90"/>
      <c r="D1185" s="90"/>
      <c r="E1185" s="91"/>
      <c r="F1185" s="92"/>
      <c r="G1185" s="93"/>
      <c r="H1185" s="94"/>
      <c r="I1185" s="95"/>
      <c r="J1185" s="27"/>
      <c r="K1185" s="6"/>
      <c r="L1185" s="11"/>
      <c r="M1185" s="11"/>
      <c r="N1185" s="11"/>
      <c r="O1185" s="6"/>
      <c r="P1185" s="6"/>
      <c r="Q1185" s="6"/>
      <c r="R1185" s="6"/>
      <c r="S1185" s="1"/>
    </row>
    <row r="1186" spans="1:19" x14ac:dyDescent="0.25">
      <c r="A1186" s="10"/>
      <c r="B1186" s="29" t="s">
        <v>6</v>
      </c>
      <c r="C1186" s="30" t="s">
        <v>7</v>
      </c>
      <c r="D1186" s="30"/>
      <c r="E1186" s="30" t="s">
        <v>8</v>
      </c>
      <c r="F1186" s="30" t="s">
        <v>9</v>
      </c>
      <c r="G1186" s="96" t="s">
        <v>10</v>
      </c>
      <c r="H1186" s="97" t="s">
        <v>73</v>
      </c>
      <c r="I1186" s="30" t="s">
        <v>12</v>
      </c>
      <c r="J1186" s="30"/>
      <c r="K1186" s="30"/>
      <c r="L1186" s="30"/>
      <c r="M1186" s="30"/>
      <c r="N1186" s="30" t="s">
        <v>13</v>
      </c>
      <c r="O1186" s="30"/>
      <c r="P1186" s="30" t="s">
        <v>14</v>
      </c>
      <c r="Q1186" s="30"/>
      <c r="R1186" s="30" t="s">
        <v>15</v>
      </c>
      <c r="S1186" s="32"/>
    </row>
    <row r="1187" spans="1:19" x14ac:dyDescent="0.25">
      <c r="A1187" s="10"/>
      <c r="B1187" s="33"/>
      <c r="C1187" s="34" t="s">
        <v>16</v>
      </c>
      <c r="D1187" s="34" t="s">
        <v>17</v>
      </c>
      <c r="E1187" s="34"/>
      <c r="F1187" s="34"/>
      <c r="G1187" s="98"/>
      <c r="H1187" s="99"/>
      <c r="I1187" s="34" t="s">
        <v>18</v>
      </c>
      <c r="J1187" s="34"/>
      <c r="K1187" s="34" t="s">
        <v>19</v>
      </c>
      <c r="L1187" s="34"/>
      <c r="M1187" s="34"/>
      <c r="N1187" s="34" t="s">
        <v>20</v>
      </c>
      <c r="O1187" s="34"/>
      <c r="P1187" s="34" t="s">
        <v>20</v>
      </c>
      <c r="Q1187" s="34"/>
      <c r="R1187" s="34"/>
      <c r="S1187" s="36"/>
    </row>
    <row r="1188" spans="1:19" ht="23.25" thickBot="1" x14ac:dyDescent="0.3">
      <c r="A1188" s="37"/>
      <c r="B1188" s="38"/>
      <c r="C1188" s="39"/>
      <c r="D1188" s="39"/>
      <c r="E1188" s="39"/>
      <c r="F1188" s="39"/>
      <c r="G1188" s="100"/>
      <c r="H1188" s="101"/>
      <c r="I1188" s="102" t="s">
        <v>21</v>
      </c>
      <c r="J1188" s="43" t="s">
        <v>22</v>
      </c>
      <c r="K1188" s="43" t="s">
        <v>23</v>
      </c>
      <c r="L1188" s="43" t="s">
        <v>24</v>
      </c>
      <c r="M1188" s="44" t="s">
        <v>25</v>
      </c>
      <c r="N1188" s="43" t="s">
        <v>26</v>
      </c>
      <c r="O1188" s="43" t="s">
        <v>25</v>
      </c>
      <c r="P1188" s="43" t="s">
        <v>21</v>
      </c>
      <c r="Q1188" s="43" t="s">
        <v>22</v>
      </c>
      <c r="R1188" s="43" t="s">
        <v>27</v>
      </c>
      <c r="S1188" s="46" t="s">
        <v>28</v>
      </c>
    </row>
    <row r="1189" spans="1:19" ht="101.25" x14ac:dyDescent="0.25">
      <c r="A1189" s="362"/>
      <c r="B1189" s="103">
        <v>159951007</v>
      </c>
      <c r="C1189" s="104">
        <v>402001</v>
      </c>
      <c r="D1189" s="104" t="s">
        <v>141</v>
      </c>
      <c r="E1189" s="104" t="s">
        <v>30</v>
      </c>
      <c r="F1189" s="105" t="s">
        <v>142</v>
      </c>
      <c r="G1189" s="153" t="s">
        <v>143</v>
      </c>
      <c r="H1189" s="107">
        <v>396149.26</v>
      </c>
      <c r="I1189" s="197"/>
      <c r="J1189" s="198">
        <v>396149.26</v>
      </c>
      <c r="K1189" s="110">
        <v>0</v>
      </c>
      <c r="L1189" s="110">
        <v>0</v>
      </c>
      <c r="M1189" s="111" t="s">
        <v>33</v>
      </c>
      <c r="N1189" s="112">
        <f>I1189*100/H1189</f>
        <v>0</v>
      </c>
      <c r="O1189" s="112">
        <v>100</v>
      </c>
      <c r="P1189" s="110">
        <f>I1189*100/J1189</f>
        <v>0</v>
      </c>
      <c r="Q1189" s="199">
        <f>J1189*100/H1189</f>
        <v>100</v>
      </c>
      <c r="R1189" s="110"/>
      <c r="S1189" s="113" t="s">
        <v>34</v>
      </c>
    </row>
    <row r="1190" spans="1:19" ht="67.5" x14ac:dyDescent="0.25">
      <c r="A1190" s="362"/>
      <c r="B1190" s="114">
        <v>159951013</v>
      </c>
      <c r="C1190" s="115">
        <v>402002</v>
      </c>
      <c r="D1190" s="115" t="s">
        <v>144</v>
      </c>
      <c r="E1190" s="115" t="s">
        <v>75</v>
      </c>
      <c r="F1190" s="116" t="s">
        <v>145</v>
      </c>
      <c r="G1190" s="124" t="s">
        <v>146</v>
      </c>
      <c r="H1190" s="118">
        <v>273135.8</v>
      </c>
      <c r="I1190" s="188"/>
      <c r="J1190" s="200">
        <f>81940.46+191195.34</f>
        <v>273135.8</v>
      </c>
      <c r="K1190" s="121">
        <v>0</v>
      </c>
      <c r="L1190" s="121">
        <v>0</v>
      </c>
      <c r="M1190" s="122" t="s">
        <v>33</v>
      </c>
      <c r="N1190" s="157">
        <f>I1190*100/H1190</f>
        <v>0</v>
      </c>
      <c r="O1190" s="157">
        <f>J1190*100/H1190</f>
        <v>100</v>
      </c>
      <c r="P1190" s="157">
        <f>I1190*100/H1190</f>
        <v>0</v>
      </c>
      <c r="Q1190" s="156">
        <f>J1190*100/H1190</f>
        <v>100</v>
      </c>
      <c r="R1190" s="121"/>
      <c r="S1190" s="123" t="s">
        <v>34</v>
      </c>
    </row>
    <row r="1191" spans="1:19" ht="112.5" x14ac:dyDescent="0.25">
      <c r="A1191" s="362"/>
      <c r="B1191" s="114">
        <v>159951014</v>
      </c>
      <c r="C1191" s="115">
        <v>402003</v>
      </c>
      <c r="D1191" s="115" t="s">
        <v>147</v>
      </c>
      <c r="E1191" s="115" t="s">
        <v>148</v>
      </c>
      <c r="F1191" s="116" t="s">
        <v>149</v>
      </c>
      <c r="G1191" s="124" t="s">
        <v>150</v>
      </c>
      <c r="H1191" s="118">
        <v>99764.2</v>
      </c>
      <c r="I1191" s="188"/>
      <c r="J1191" s="200">
        <f>81893.53+17870.67</f>
        <v>99764.2</v>
      </c>
      <c r="K1191" s="121">
        <v>0</v>
      </c>
      <c r="L1191" s="121">
        <v>0</v>
      </c>
      <c r="M1191" s="122" t="s">
        <v>33</v>
      </c>
      <c r="N1191" s="157">
        <f>I1191*100/H1191</f>
        <v>0</v>
      </c>
      <c r="O1191" s="157">
        <v>82</v>
      </c>
      <c r="P1191" s="157">
        <f>I1191*100/H1191</f>
        <v>0</v>
      </c>
      <c r="Q1191" s="157">
        <f>J1191*100/H1191</f>
        <v>100</v>
      </c>
      <c r="R1191" s="121"/>
      <c r="S1191" s="123" t="s">
        <v>34</v>
      </c>
    </row>
    <row r="1192" spans="1:19" ht="90" x14ac:dyDescent="0.25">
      <c r="A1192" s="362"/>
      <c r="B1192" s="114">
        <v>159951019</v>
      </c>
      <c r="C1192" s="115">
        <v>402004</v>
      </c>
      <c r="D1192" s="115" t="s">
        <v>151</v>
      </c>
      <c r="E1192" s="115" t="s">
        <v>100</v>
      </c>
      <c r="F1192" s="116" t="s">
        <v>152</v>
      </c>
      <c r="G1192" s="124" t="s">
        <v>153</v>
      </c>
      <c r="H1192" s="118">
        <v>79104.05</v>
      </c>
      <c r="I1192" s="188"/>
      <c r="J1192" s="200">
        <v>79104.05</v>
      </c>
      <c r="K1192" s="121">
        <v>0</v>
      </c>
      <c r="L1192" s="121">
        <v>0</v>
      </c>
      <c r="M1192" s="122" t="s">
        <v>33</v>
      </c>
      <c r="N1192" s="157">
        <f>I1192*100/H1192</f>
        <v>0</v>
      </c>
      <c r="O1192" s="157">
        <v>100</v>
      </c>
      <c r="P1192" s="157">
        <f>I1192*100/H1192</f>
        <v>0</v>
      </c>
      <c r="Q1192" s="157">
        <f>J1192*100/H1192</f>
        <v>100</v>
      </c>
      <c r="R1192" s="121"/>
      <c r="S1192" s="123" t="s">
        <v>34</v>
      </c>
    </row>
    <row r="1193" spans="1:19" ht="102" thickBot="1" x14ac:dyDescent="0.3">
      <c r="A1193" s="362"/>
      <c r="B1193" s="125">
        <v>159951018</v>
      </c>
      <c r="C1193" s="126">
        <v>402006</v>
      </c>
      <c r="D1193" s="126" t="s">
        <v>154</v>
      </c>
      <c r="E1193" s="126" t="s">
        <v>100</v>
      </c>
      <c r="F1193" s="127" t="s">
        <v>155</v>
      </c>
      <c r="G1193" s="128" t="s">
        <v>156</v>
      </c>
      <c r="H1193" s="129">
        <v>284391.88</v>
      </c>
      <c r="I1193" s="201"/>
      <c r="J1193" s="202">
        <f>140771.65+143620.23</f>
        <v>284391.88</v>
      </c>
      <c r="K1193" s="132">
        <v>0</v>
      </c>
      <c r="L1193" s="132">
        <v>0</v>
      </c>
      <c r="M1193" s="133" t="s">
        <v>33</v>
      </c>
      <c r="N1193" s="134">
        <f>I1193*100/H1193</f>
        <v>0</v>
      </c>
      <c r="O1193" s="134">
        <f>J1193*100/H1193</f>
        <v>100</v>
      </c>
      <c r="P1193" s="134">
        <f>I1193*100/H1193</f>
        <v>0</v>
      </c>
      <c r="Q1193" s="134">
        <f>J1193*100/H1193</f>
        <v>100</v>
      </c>
      <c r="R1193" s="132"/>
      <c r="S1193" s="135" t="s">
        <v>34</v>
      </c>
    </row>
    <row r="1194" spans="1:19" x14ac:dyDescent="0.25">
      <c r="A1194" s="362"/>
      <c r="B1194" s="136"/>
      <c r="C1194" s="136"/>
      <c r="D1194" s="136"/>
      <c r="E1194" s="136"/>
      <c r="F1194" s="137"/>
      <c r="G1194" s="138"/>
      <c r="H1194" s="139"/>
      <c r="I1194" s="203"/>
      <c r="J1194" s="204"/>
      <c r="K1194" s="142"/>
      <c r="L1194" s="142"/>
      <c r="M1194" s="143"/>
      <c r="N1194" s="144"/>
      <c r="O1194" s="144"/>
      <c r="P1194" s="144"/>
      <c r="Q1194" s="144"/>
      <c r="R1194" s="142"/>
      <c r="S1194" s="142"/>
    </row>
    <row r="1195" spans="1:19" x14ac:dyDescent="0.25">
      <c r="A1195" s="362"/>
      <c r="B1195" s="136"/>
      <c r="C1195" s="136"/>
      <c r="D1195" s="136"/>
      <c r="E1195" s="136"/>
      <c r="F1195" s="137"/>
      <c r="G1195" s="138"/>
      <c r="H1195" s="139"/>
      <c r="I1195" s="203"/>
      <c r="J1195" s="204"/>
      <c r="K1195" s="142"/>
      <c r="L1195" s="142"/>
      <c r="M1195" s="143"/>
      <c r="N1195" s="144"/>
      <c r="O1195" s="144"/>
      <c r="P1195" s="144"/>
      <c r="Q1195" s="144"/>
      <c r="R1195" s="142"/>
      <c r="S1195" s="142"/>
    </row>
    <row r="1196" spans="1:19" x14ac:dyDescent="0.25">
      <c r="A1196" s="362"/>
      <c r="B1196" s="136"/>
      <c r="C1196" s="136"/>
      <c r="D1196" s="136"/>
      <c r="E1196" s="136"/>
      <c r="F1196" s="137"/>
      <c r="G1196" s="138"/>
      <c r="H1196" s="139"/>
      <c r="I1196" s="203"/>
      <c r="J1196" s="204"/>
      <c r="K1196" s="142"/>
      <c r="L1196" s="142"/>
      <c r="M1196" s="143"/>
      <c r="N1196" s="144"/>
      <c r="O1196" s="144"/>
      <c r="P1196" s="144"/>
      <c r="Q1196" s="144"/>
      <c r="R1196" s="142"/>
      <c r="S1196" s="142"/>
    </row>
    <row r="1197" spans="1:19" x14ac:dyDescent="0.25">
      <c r="A1197" s="362"/>
      <c r="B1197" s="136"/>
      <c r="C1197" s="136"/>
      <c r="D1197" s="136"/>
      <c r="E1197" s="136"/>
      <c r="F1197" s="137"/>
      <c r="G1197" s="138"/>
      <c r="H1197" s="139"/>
      <c r="I1197" s="203"/>
      <c r="J1197" s="204"/>
      <c r="K1197" s="142"/>
      <c r="L1197" s="142"/>
      <c r="M1197" s="143"/>
      <c r="N1197" s="144"/>
      <c r="O1197" s="144"/>
      <c r="P1197" s="144"/>
      <c r="Q1197" s="144"/>
      <c r="R1197" s="142"/>
      <c r="S1197" s="142"/>
    </row>
    <row r="1198" spans="1:19" x14ac:dyDescent="0.25">
      <c r="A1198" s="362"/>
      <c r="B1198" s="136"/>
      <c r="C1198" s="136"/>
      <c r="D1198" s="136"/>
      <c r="E1198" s="136"/>
      <c r="F1198" s="137"/>
      <c r="G1198" s="138"/>
      <c r="H1198" s="139"/>
      <c r="I1198" s="203"/>
      <c r="J1198" s="204"/>
      <c r="K1198" s="142"/>
      <c r="L1198" s="142"/>
      <c r="M1198" s="143"/>
      <c r="N1198" s="144"/>
      <c r="O1198" s="144"/>
      <c r="P1198" s="144"/>
      <c r="Q1198" s="144"/>
      <c r="R1198" s="142"/>
      <c r="S1198" s="142"/>
    </row>
    <row r="1199" spans="1:19" x14ac:dyDescent="0.25">
      <c r="A1199" s="362"/>
      <c r="B1199" s="136"/>
      <c r="C1199" s="136"/>
      <c r="D1199" s="136"/>
      <c r="E1199" s="136"/>
      <c r="F1199" s="137"/>
      <c r="G1199" s="138"/>
      <c r="H1199" s="139"/>
      <c r="I1199" s="203"/>
      <c r="J1199" s="204"/>
      <c r="K1199" s="142"/>
      <c r="L1199" s="142"/>
      <c r="M1199" s="143"/>
      <c r="N1199" s="144"/>
      <c r="O1199" s="144"/>
      <c r="P1199" s="144"/>
      <c r="Q1199" s="144"/>
      <c r="R1199" s="142"/>
      <c r="S1199" s="142"/>
    </row>
    <row r="1200" spans="1:19" x14ac:dyDescent="0.25">
      <c r="A1200" s="362"/>
      <c r="B1200" s="136"/>
      <c r="C1200" s="136"/>
      <c r="D1200" s="136"/>
      <c r="E1200" s="136"/>
      <c r="F1200" s="137"/>
      <c r="G1200" s="138"/>
      <c r="H1200" s="139"/>
      <c r="I1200" s="203"/>
      <c r="J1200" s="204"/>
      <c r="K1200" s="142"/>
      <c r="L1200" s="142"/>
      <c r="M1200" s="143"/>
      <c r="N1200" s="144"/>
      <c r="O1200" s="144"/>
      <c r="P1200" s="144"/>
      <c r="Q1200" s="144"/>
      <c r="R1200" s="142"/>
      <c r="S1200" s="142"/>
    </row>
    <row r="1201" spans="1:19" x14ac:dyDescent="0.25">
      <c r="A1201" s="362"/>
      <c r="B1201" s="136"/>
      <c r="C1201" s="136"/>
      <c r="D1201" s="136"/>
      <c r="E1201" s="136"/>
      <c r="F1201" s="137"/>
      <c r="G1201" s="138"/>
      <c r="H1201" s="139"/>
      <c r="I1201" s="203"/>
      <c r="J1201" s="204"/>
      <c r="K1201" s="142"/>
      <c r="L1201" s="142"/>
      <c r="M1201" s="143"/>
      <c r="N1201" s="144"/>
      <c r="O1201" s="144"/>
      <c r="P1201" s="144"/>
      <c r="Q1201" s="144"/>
      <c r="R1201" s="142"/>
      <c r="S1201" s="142"/>
    </row>
    <row r="1202" spans="1:19" x14ac:dyDescent="0.25">
      <c r="A1202" s="362"/>
      <c r="B1202" s="136"/>
      <c r="C1202" s="136"/>
      <c r="D1202" s="136"/>
      <c r="E1202" s="136"/>
      <c r="F1202" s="137"/>
      <c r="G1202" s="138"/>
      <c r="H1202" s="139"/>
      <c r="I1202" s="203"/>
      <c r="J1202" s="204"/>
      <c r="K1202" s="142"/>
      <c r="L1202" s="142"/>
      <c r="M1202" s="143"/>
      <c r="N1202" s="144"/>
      <c r="O1202" s="144"/>
      <c r="P1202" s="144"/>
      <c r="Q1202" s="144"/>
      <c r="R1202" s="142"/>
      <c r="S1202" s="142"/>
    </row>
    <row r="1203" spans="1:19" x14ac:dyDescent="0.25">
      <c r="A1203" s="1"/>
      <c r="B1203" s="1"/>
      <c r="C1203" s="1" t="s">
        <v>139</v>
      </c>
      <c r="D1203" s="2"/>
      <c r="E1203" s="1"/>
      <c r="F1203" s="1"/>
      <c r="G1203" s="79"/>
      <c r="H1203" s="80"/>
      <c r="I1203" s="80"/>
      <c r="J1203" s="1"/>
      <c r="K1203" s="6"/>
      <c r="L1203" s="1"/>
      <c r="M1203" s="1"/>
      <c r="N1203" s="1"/>
      <c r="O1203" s="6"/>
      <c r="P1203" s="6"/>
      <c r="Q1203" s="6"/>
      <c r="R1203" s="6"/>
      <c r="S1203" s="1"/>
    </row>
    <row r="1204" spans="1:19" x14ac:dyDescent="0.25">
      <c r="A1204" s="1"/>
      <c r="B1204" s="1"/>
      <c r="C1204" s="1"/>
      <c r="D1204" s="2"/>
      <c r="E1204" s="1"/>
      <c r="F1204" s="1"/>
      <c r="G1204" s="79"/>
      <c r="H1204" s="80"/>
      <c r="I1204" s="80"/>
      <c r="J1204" s="1"/>
      <c r="K1204" s="6"/>
      <c r="L1204" s="1"/>
      <c r="M1204" s="1"/>
      <c r="N1204" s="1"/>
      <c r="O1204" s="6"/>
      <c r="P1204" s="6"/>
      <c r="Q1204" s="6"/>
      <c r="R1204" s="6"/>
      <c r="S1204" s="1"/>
    </row>
    <row r="1205" spans="1:19" x14ac:dyDescent="0.25">
      <c r="A1205" s="1"/>
      <c r="B1205" s="1"/>
      <c r="C1205" s="1"/>
      <c r="D1205" s="2"/>
      <c r="E1205" s="1"/>
      <c r="F1205" s="1"/>
      <c r="G1205" s="79"/>
      <c r="H1205" s="80"/>
      <c r="I1205" s="80"/>
      <c r="J1205" s="1"/>
      <c r="K1205" s="6"/>
      <c r="L1205" s="1"/>
      <c r="M1205" s="1"/>
      <c r="N1205" s="1"/>
      <c r="O1205" s="6"/>
      <c r="P1205" s="6"/>
      <c r="Q1205" s="6"/>
      <c r="R1205" s="6"/>
      <c r="S1205" s="1"/>
    </row>
    <row r="1206" spans="1:19" x14ac:dyDescent="0.25">
      <c r="A1206" s="1"/>
      <c r="B1206" s="1"/>
      <c r="C1206" s="1"/>
      <c r="D1206" s="2"/>
      <c r="E1206" s="1"/>
      <c r="F1206" s="1"/>
      <c r="G1206" s="79"/>
      <c r="H1206" s="80"/>
      <c r="I1206" s="80"/>
      <c r="J1206" s="1"/>
      <c r="K1206" s="6"/>
      <c r="L1206" s="1"/>
      <c r="M1206" s="1"/>
      <c r="N1206" s="1"/>
      <c r="O1206" s="6"/>
      <c r="P1206" s="6"/>
      <c r="Q1206" s="6"/>
      <c r="R1206" s="6"/>
      <c r="S1206" s="1"/>
    </row>
    <row r="1207" spans="1:19" x14ac:dyDescent="0.25">
      <c r="A1207" s="1"/>
      <c r="B1207" s="81" t="s">
        <v>0</v>
      </c>
      <c r="C1207" s="81"/>
      <c r="D1207" s="81"/>
      <c r="E1207" s="9" t="s">
        <v>87</v>
      </c>
      <c r="F1207" s="9"/>
      <c r="G1207" s="9"/>
      <c r="H1207" s="9"/>
      <c r="I1207" s="9"/>
      <c r="J1207" s="9"/>
      <c r="K1207" s="10"/>
      <c r="L1207" s="11"/>
      <c r="M1207" s="11"/>
      <c r="N1207" s="11"/>
      <c r="O1207" s="6"/>
      <c r="P1207" s="6"/>
      <c r="Q1207" s="6"/>
      <c r="R1207" s="6"/>
      <c r="S1207" s="1"/>
    </row>
    <row r="1208" spans="1:19" x14ac:dyDescent="0.25">
      <c r="A1208" s="1"/>
      <c r="B1208" s="82" t="s">
        <v>2</v>
      </c>
      <c r="C1208" s="82"/>
      <c r="D1208" s="82"/>
      <c r="E1208" s="9" t="s">
        <v>140</v>
      </c>
      <c r="F1208" s="9"/>
      <c r="G1208" s="9"/>
      <c r="H1208" s="9"/>
      <c r="I1208" s="9"/>
      <c r="J1208" s="9"/>
      <c r="K1208" s="10"/>
      <c r="L1208" s="11"/>
      <c r="M1208" s="11"/>
      <c r="N1208" s="11"/>
      <c r="O1208" s="6"/>
      <c r="P1208" s="6"/>
      <c r="Q1208" s="6"/>
      <c r="R1208" s="6"/>
      <c r="S1208" s="1"/>
    </row>
    <row r="1209" spans="1:19" x14ac:dyDescent="0.25">
      <c r="A1209" s="13"/>
      <c r="B1209" s="81" t="s">
        <v>4</v>
      </c>
      <c r="C1209" s="81"/>
      <c r="D1209" s="81"/>
      <c r="E1209" s="84" t="s">
        <v>70</v>
      </c>
      <c r="F1209" s="85"/>
      <c r="G1209" s="86"/>
      <c r="H1209" s="87"/>
      <c r="I1209" s="88"/>
      <c r="J1209" s="89"/>
      <c r="K1209" s="6"/>
      <c r="L1209" s="11"/>
      <c r="M1209" s="11"/>
      <c r="N1209" s="11"/>
      <c r="O1209" s="6"/>
      <c r="P1209" s="6"/>
      <c r="Q1209" s="6"/>
      <c r="R1209" s="6"/>
      <c r="S1209" s="1"/>
    </row>
    <row r="1210" spans="1:19" ht="15.75" thickBot="1" x14ac:dyDescent="0.3">
      <c r="A1210" s="13"/>
      <c r="B1210" s="90"/>
      <c r="C1210" s="90"/>
      <c r="D1210" s="90"/>
      <c r="E1210" s="91"/>
      <c r="F1210" s="92"/>
      <c r="G1210" s="93"/>
      <c r="H1210" s="94"/>
      <c r="I1210" s="95"/>
      <c r="J1210" s="27"/>
      <c r="K1210" s="6"/>
      <c r="L1210" s="11"/>
      <c r="M1210" s="11"/>
      <c r="N1210" s="11"/>
      <c r="O1210" s="6"/>
      <c r="P1210" s="6"/>
      <c r="Q1210" s="6"/>
      <c r="R1210" s="6"/>
      <c r="S1210" s="1"/>
    </row>
    <row r="1211" spans="1:19" x14ac:dyDescent="0.25">
      <c r="A1211" s="362"/>
      <c r="B1211" s="29" t="s">
        <v>6</v>
      </c>
      <c r="C1211" s="30" t="s">
        <v>7</v>
      </c>
      <c r="D1211" s="30"/>
      <c r="E1211" s="30" t="s">
        <v>8</v>
      </c>
      <c r="F1211" s="30" t="s">
        <v>9</v>
      </c>
      <c r="G1211" s="96" t="s">
        <v>10</v>
      </c>
      <c r="H1211" s="97" t="s">
        <v>73</v>
      </c>
      <c r="I1211" s="30" t="s">
        <v>12</v>
      </c>
      <c r="J1211" s="30"/>
      <c r="K1211" s="30"/>
      <c r="L1211" s="30"/>
      <c r="M1211" s="30"/>
      <c r="N1211" s="30" t="s">
        <v>13</v>
      </c>
      <c r="O1211" s="30"/>
      <c r="P1211" s="30" t="s">
        <v>14</v>
      </c>
      <c r="Q1211" s="30"/>
      <c r="R1211" s="30" t="s">
        <v>15</v>
      </c>
      <c r="S1211" s="32"/>
    </row>
    <row r="1212" spans="1:19" x14ac:dyDescent="0.25">
      <c r="A1212" s="362"/>
      <c r="B1212" s="33"/>
      <c r="C1212" s="34" t="s">
        <v>16</v>
      </c>
      <c r="D1212" s="34" t="s">
        <v>17</v>
      </c>
      <c r="E1212" s="34"/>
      <c r="F1212" s="34"/>
      <c r="G1212" s="98"/>
      <c r="H1212" s="99"/>
      <c r="I1212" s="34" t="s">
        <v>18</v>
      </c>
      <c r="J1212" s="34"/>
      <c r="K1212" s="34" t="s">
        <v>19</v>
      </c>
      <c r="L1212" s="34"/>
      <c r="M1212" s="34"/>
      <c r="N1212" s="34" t="s">
        <v>20</v>
      </c>
      <c r="O1212" s="34"/>
      <c r="P1212" s="34" t="s">
        <v>20</v>
      </c>
      <c r="Q1212" s="34"/>
      <c r="R1212" s="34"/>
      <c r="S1212" s="36"/>
    </row>
    <row r="1213" spans="1:19" ht="23.25" thickBot="1" x14ac:dyDescent="0.3">
      <c r="A1213" s="362"/>
      <c r="B1213" s="38"/>
      <c r="C1213" s="39"/>
      <c r="D1213" s="39"/>
      <c r="E1213" s="39"/>
      <c r="F1213" s="39"/>
      <c r="G1213" s="100"/>
      <c r="H1213" s="101"/>
      <c r="I1213" s="102" t="s">
        <v>21</v>
      </c>
      <c r="J1213" s="43" t="s">
        <v>22</v>
      </c>
      <c r="K1213" s="43" t="s">
        <v>23</v>
      </c>
      <c r="L1213" s="43" t="s">
        <v>24</v>
      </c>
      <c r="M1213" s="44" t="s">
        <v>25</v>
      </c>
      <c r="N1213" s="43" t="s">
        <v>26</v>
      </c>
      <c r="O1213" s="43" t="s">
        <v>25</v>
      </c>
      <c r="P1213" s="43" t="s">
        <v>21</v>
      </c>
      <c r="Q1213" s="43" t="s">
        <v>22</v>
      </c>
      <c r="R1213" s="43" t="s">
        <v>27</v>
      </c>
      <c r="S1213" s="46" t="s">
        <v>28</v>
      </c>
    </row>
    <row r="1214" spans="1:19" ht="90" x14ac:dyDescent="0.25">
      <c r="A1214" s="362"/>
      <c r="B1214" s="103">
        <v>159951020</v>
      </c>
      <c r="C1214" s="104">
        <v>402007</v>
      </c>
      <c r="D1214" s="104" t="s">
        <v>157</v>
      </c>
      <c r="E1214" s="104" t="s">
        <v>158</v>
      </c>
      <c r="F1214" s="105" t="s">
        <v>159</v>
      </c>
      <c r="G1214" s="153" t="s">
        <v>160</v>
      </c>
      <c r="H1214" s="107">
        <v>137370.9</v>
      </c>
      <c r="I1214" s="197"/>
      <c r="J1214" s="198">
        <f>41211.27+96159.63</f>
        <v>137370.9</v>
      </c>
      <c r="K1214" s="110">
        <v>0</v>
      </c>
      <c r="L1214" s="110">
        <v>0</v>
      </c>
      <c r="M1214" s="111" t="s">
        <v>33</v>
      </c>
      <c r="N1214" s="112">
        <f t="shared" ref="N1214:N1219" si="8">I1214*100/H1214</f>
        <v>0</v>
      </c>
      <c r="O1214" s="112">
        <f t="shared" ref="O1214:O1219" si="9">J1214*100/H1214</f>
        <v>100</v>
      </c>
      <c r="P1214" s="112">
        <f t="shared" ref="P1214:P1219" si="10">I1214*100/H1214</f>
        <v>0</v>
      </c>
      <c r="Q1214" s="112">
        <f t="shared" ref="Q1214:Q1219" si="11">J1214*100/H1214</f>
        <v>100</v>
      </c>
      <c r="R1214" s="110"/>
      <c r="S1214" s="113" t="s">
        <v>34</v>
      </c>
    </row>
    <row r="1215" spans="1:19" ht="112.5" x14ac:dyDescent="0.25">
      <c r="A1215" s="362"/>
      <c r="B1215" s="114">
        <v>159951031</v>
      </c>
      <c r="C1215" s="115">
        <v>402008</v>
      </c>
      <c r="D1215" s="115" t="s">
        <v>161</v>
      </c>
      <c r="E1215" s="115" t="s">
        <v>162</v>
      </c>
      <c r="F1215" s="116" t="s">
        <v>163</v>
      </c>
      <c r="G1215" s="124" t="s">
        <v>164</v>
      </c>
      <c r="H1215" s="118">
        <v>265097.13</v>
      </c>
      <c r="I1215" s="188"/>
      <c r="J1215" s="200">
        <f>79529.14+165215.29+20352.7</f>
        <v>265097.13</v>
      </c>
      <c r="K1215" s="121">
        <v>0</v>
      </c>
      <c r="L1215" s="121">
        <v>0</v>
      </c>
      <c r="M1215" s="122" t="s">
        <v>33</v>
      </c>
      <c r="N1215" s="157">
        <f t="shared" si="8"/>
        <v>0</v>
      </c>
      <c r="O1215" s="157">
        <f t="shared" si="9"/>
        <v>100</v>
      </c>
      <c r="P1215" s="157">
        <f t="shared" si="10"/>
        <v>0</v>
      </c>
      <c r="Q1215" s="157">
        <f t="shared" si="11"/>
        <v>100</v>
      </c>
      <c r="R1215" s="121"/>
      <c r="S1215" s="123" t="s">
        <v>34</v>
      </c>
    </row>
    <row r="1216" spans="1:19" ht="90" x14ac:dyDescent="0.25">
      <c r="A1216" s="362"/>
      <c r="B1216" s="114">
        <v>159951034</v>
      </c>
      <c r="C1216" s="115">
        <v>402009</v>
      </c>
      <c r="D1216" s="115" t="s">
        <v>165</v>
      </c>
      <c r="E1216" s="115" t="s">
        <v>30</v>
      </c>
      <c r="F1216" s="116" t="s">
        <v>166</v>
      </c>
      <c r="G1216" s="124" t="s">
        <v>167</v>
      </c>
      <c r="H1216" s="118">
        <v>437515.53</v>
      </c>
      <c r="I1216" s="188"/>
      <c r="J1216" s="200">
        <f>131254.65+292384.73+13876.15</f>
        <v>437515.53</v>
      </c>
      <c r="K1216" s="121">
        <v>0</v>
      </c>
      <c r="L1216" s="121">
        <v>0</v>
      </c>
      <c r="M1216" s="122" t="s">
        <v>33</v>
      </c>
      <c r="N1216" s="157">
        <f t="shared" si="8"/>
        <v>0</v>
      </c>
      <c r="O1216" s="157">
        <f t="shared" si="9"/>
        <v>100</v>
      </c>
      <c r="P1216" s="157">
        <f t="shared" si="10"/>
        <v>0</v>
      </c>
      <c r="Q1216" s="157">
        <f t="shared" si="11"/>
        <v>100</v>
      </c>
      <c r="R1216" s="121"/>
      <c r="S1216" s="123" t="s">
        <v>34</v>
      </c>
    </row>
    <row r="1217" spans="1:19" ht="56.25" x14ac:dyDescent="0.25">
      <c r="A1217" s="362"/>
      <c r="B1217" s="114">
        <v>159951038</v>
      </c>
      <c r="C1217" s="115">
        <v>402010</v>
      </c>
      <c r="D1217" s="115" t="s">
        <v>168</v>
      </c>
      <c r="E1217" s="115" t="s">
        <v>100</v>
      </c>
      <c r="F1217" s="116" t="s">
        <v>169</v>
      </c>
      <c r="G1217" s="124" t="s">
        <v>170</v>
      </c>
      <c r="H1217" s="118">
        <v>259754.39</v>
      </c>
      <c r="I1217" s="188"/>
      <c r="J1217" s="200">
        <f>77926.32+175199.3+6628.77</f>
        <v>259754.38999999998</v>
      </c>
      <c r="K1217" s="121">
        <v>0</v>
      </c>
      <c r="L1217" s="121">
        <v>0</v>
      </c>
      <c r="M1217" s="122" t="s">
        <v>33</v>
      </c>
      <c r="N1217" s="157">
        <f t="shared" si="8"/>
        <v>0</v>
      </c>
      <c r="O1217" s="157">
        <f t="shared" si="9"/>
        <v>100</v>
      </c>
      <c r="P1217" s="157">
        <f t="shared" si="10"/>
        <v>0</v>
      </c>
      <c r="Q1217" s="157">
        <f t="shared" si="11"/>
        <v>100</v>
      </c>
      <c r="R1217" s="121"/>
      <c r="S1217" s="123" t="s">
        <v>34</v>
      </c>
    </row>
    <row r="1218" spans="1:19" ht="56.25" x14ac:dyDescent="0.25">
      <c r="A1218" s="362"/>
      <c r="B1218" s="114">
        <v>159951042</v>
      </c>
      <c r="C1218" s="115">
        <v>402011</v>
      </c>
      <c r="D1218" s="115" t="s">
        <v>171</v>
      </c>
      <c r="E1218" s="115" t="s">
        <v>172</v>
      </c>
      <c r="F1218" s="116" t="s">
        <v>173</v>
      </c>
      <c r="G1218" s="124" t="s">
        <v>174</v>
      </c>
      <c r="H1218" s="118">
        <v>461923.91</v>
      </c>
      <c r="I1218" s="188"/>
      <c r="J1218" s="200">
        <f>362672.59+99251.31</f>
        <v>461923.9</v>
      </c>
      <c r="K1218" s="121">
        <v>0</v>
      </c>
      <c r="L1218" s="121">
        <v>0</v>
      </c>
      <c r="M1218" s="122" t="s">
        <v>33</v>
      </c>
      <c r="N1218" s="157">
        <f t="shared" si="8"/>
        <v>0</v>
      </c>
      <c r="O1218" s="157">
        <f t="shared" si="9"/>
        <v>99.999997835141301</v>
      </c>
      <c r="P1218" s="157">
        <f t="shared" si="10"/>
        <v>0</v>
      </c>
      <c r="Q1218" s="157">
        <f t="shared" si="11"/>
        <v>99.999997835141301</v>
      </c>
      <c r="R1218" s="121"/>
      <c r="S1218" s="123" t="s">
        <v>34</v>
      </c>
    </row>
    <row r="1219" spans="1:19" ht="79.5" thickBot="1" x14ac:dyDescent="0.3">
      <c r="A1219" s="362"/>
      <c r="B1219" s="125">
        <v>159951054</v>
      </c>
      <c r="C1219" s="126">
        <v>402012</v>
      </c>
      <c r="D1219" s="126" t="s">
        <v>175</v>
      </c>
      <c r="E1219" s="126" t="s">
        <v>176</v>
      </c>
      <c r="F1219" s="127" t="s">
        <v>177</v>
      </c>
      <c r="G1219" s="128" t="s">
        <v>129</v>
      </c>
      <c r="H1219" s="129">
        <v>650000</v>
      </c>
      <c r="I1219" s="201"/>
      <c r="J1219" s="202">
        <f>195000+328832.8+126167.2</f>
        <v>650000</v>
      </c>
      <c r="K1219" s="132">
        <v>0</v>
      </c>
      <c r="L1219" s="132">
        <v>0</v>
      </c>
      <c r="M1219" s="133" t="s">
        <v>33</v>
      </c>
      <c r="N1219" s="134">
        <f t="shared" si="8"/>
        <v>0</v>
      </c>
      <c r="O1219" s="134">
        <f t="shared" si="9"/>
        <v>100</v>
      </c>
      <c r="P1219" s="134">
        <f t="shared" si="10"/>
        <v>0</v>
      </c>
      <c r="Q1219" s="134">
        <f t="shared" si="11"/>
        <v>100</v>
      </c>
      <c r="R1219" s="132"/>
      <c r="S1219" s="135" t="s">
        <v>34</v>
      </c>
    </row>
    <row r="1220" spans="1:19" x14ac:dyDescent="0.25">
      <c r="A1220" s="362"/>
      <c r="B1220" s="136"/>
      <c r="C1220" s="136"/>
      <c r="D1220" s="136"/>
      <c r="E1220" s="136"/>
      <c r="F1220" s="137"/>
      <c r="G1220" s="138"/>
      <c r="H1220" s="139"/>
      <c r="I1220" s="203"/>
      <c r="J1220" s="204"/>
      <c r="K1220" s="142"/>
      <c r="L1220" s="142"/>
      <c r="M1220" s="143"/>
      <c r="N1220" s="144"/>
      <c r="O1220" s="144"/>
      <c r="P1220" s="144"/>
      <c r="Q1220" s="144"/>
      <c r="R1220" s="142"/>
      <c r="S1220" s="142"/>
    </row>
    <row r="1221" spans="1:19" x14ac:dyDescent="0.25">
      <c r="A1221" s="362"/>
      <c r="B1221" s="136"/>
      <c r="C1221" s="136"/>
      <c r="D1221" s="136"/>
      <c r="E1221" s="136"/>
      <c r="F1221" s="137"/>
      <c r="G1221" s="138"/>
      <c r="H1221" s="139"/>
      <c r="I1221" s="203"/>
      <c r="J1221" s="204"/>
      <c r="K1221" s="142"/>
      <c r="L1221" s="142"/>
      <c r="M1221" s="143"/>
      <c r="N1221" s="144"/>
      <c r="O1221" s="144"/>
      <c r="P1221" s="144"/>
      <c r="Q1221" s="144"/>
      <c r="R1221" s="142"/>
      <c r="S1221" s="142"/>
    </row>
    <row r="1222" spans="1:19" x14ac:dyDescent="0.25">
      <c r="A1222" s="362"/>
      <c r="B1222" s="136"/>
      <c r="C1222" s="136"/>
      <c r="D1222" s="136"/>
      <c r="E1222" s="136"/>
      <c r="F1222" s="137"/>
      <c r="G1222" s="138"/>
      <c r="H1222" s="139"/>
      <c r="I1222" s="203"/>
      <c r="J1222" s="204"/>
      <c r="K1222" s="142"/>
      <c r="L1222" s="142"/>
      <c r="M1222" s="143"/>
      <c r="N1222" s="144"/>
      <c r="O1222" s="144"/>
      <c r="P1222" s="144"/>
      <c r="Q1222" s="144"/>
      <c r="R1222" s="142"/>
      <c r="S1222" s="142"/>
    </row>
    <row r="1223" spans="1:19" x14ac:dyDescent="0.25">
      <c r="A1223" s="362"/>
      <c r="B1223" s="136"/>
      <c r="C1223" s="136"/>
      <c r="D1223" s="136"/>
      <c r="E1223" s="136"/>
      <c r="F1223" s="137"/>
      <c r="G1223" s="138"/>
      <c r="H1223" s="139"/>
      <c r="I1223" s="203"/>
      <c r="J1223" s="204"/>
      <c r="K1223" s="142"/>
      <c r="L1223" s="142"/>
      <c r="M1223" s="143"/>
      <c r="N1223" s="144"/>
      <c r="O1223" s="144"/>
      <c r="P1223" s="144"/>
      <c r="Q1223" s="144"/>
      <c r="R1223" s="142"/>
      <c r="S1223" s="142"/>
    </row>
    <row r="1224" spans="1:19" x14ac:dyDescent="0.25">
      <c r="A1224" s="362"/>
      <c r="B1224" s="136"/>
      <c r="C1224" s="136"/>
      <c r="D1224" s="136"/>
      <c r="E1224" s="136"/>
      <c r="F1224" s="137"/>
      <c r="G1224" s="138"/>
      <c r="H1224" s="139"/>
      <c r="I1224" s="203"/>
      <c r="J1224" s="204"/>
      <c r="K1224" s="142"/>
      <c r="L1224" s="142"/>
      <c r="M1224" s="143"/>
      <c r="N1224" s="144"/>
      <c r="O1224" s="144"/>
      <c r="P1224" s="144"/>
      <c r="Q1224" s="144"/>
      <c r="R1224" s="142"/>
      <c r="S1224" s="142"/>
    </row>
    <row r="1225" spans="1:19" x14ac:dyDescent="0.25">
      <c r="A1225" s="362"/>
      <c r="B1225" s="136"/>
      <c r="C1225" s="136"/>
      <c r="D1225" s="136"/>
      <c r="E1225" s="136"/>
      <c r="F1225" s="137"/>
      <c r="G1225" s="138"/>
      <c r="H1225" s="139"/>
      <c r="I1225" s="203"/>
      <c r="J1225" s="204"/>
      <c r="K1225" s="142"/>
      <c r="L1225" s="142"/>
      <c r="M1225" s="143"/>
      <c r="N1225" s="144"/>
      <c r="O1225" s="144"/>
      <c r="P1225" s="144"/>
      <c r="Q1225" s="144"/>
      <c r="R1225" s="142"/>
      <c r="S1225" s="142"/>
    </row>
    <row r="1226" spans="1:19" x14ac:dyDescent="0.25">
      <c r="A1226" s="362"/>
      <c r="B1226" s="136"/>
      <c r="C1226" s="136"/>
      <c r="D1226" s="136"/>
      <c r="E1226" s="136"/>
      <c r="F1226" s="137"/>
      <c r="G1226" s="138"/>
      <c r="H1226" s="139"/>
      <c r="I1226" s="203"/>
      <c r="J1226" s="204"/>
      <c r="K1226" s="142"/>
      <c r="L1226" s="142"/>
      <c r="M1226" s="143"/>
      <c r="N1226" s="144"/>
      <c r="O1226" s="144"/>
      <c r="P1226" s="144"/>
      <c r="Q1226" s="144"/>
      <c r="R1226" s="142"/>
      <c r="S1226" s="142"/>
    </row>
    <row r="1227" spans="1:19" x14ac:dyDescent="0.25">
      <c r="A1227" s="362"/>
      <c r="B1227" s="136"/>
      <c r="C1227" s="136"/>
      <c r="D1227" s="136"/>
      <c r="E1227" s="136"/>
      <c r="F1227" s="137"/>
      <c r="G1227" s="138"/>
      <c r="H1227" s="139"/>
      <c r="I1227" s="203"/>
      <c r="J1227" s="204"/>
      <c r="K1227" s="142"/>
      <c r="L1227" s="142"/>
      <c r="M1227" s="143"/>
      <c r="N1227" s="144"/>
      <c r="O1227" s="144"/>
      <c r="P1227" s="144"/>
      <c r="Q1227" s="144"/>
      <c r="R1227" s="142"/>
      <c r="S1227" s="142"/>
    </row>
    <row r="1228" spans="1:19" x14ac:dyDescent="0.25">
      <c r="A1228" s="362"/>
      <c r="B1228" s="1"/>
      <c r="C1228" s="1"/>
      <c r="D1228" s="1" t="s">
        <v>139</v>
      </c>
      <c r="E1228" s="2"/>
      <c r="F1228" s="1"/>
      <c r="G1228" s="1"/>
      <c r="H1228" s="79"/>
      <c r="I1228" s="80"/>
      <c r="J1228" s="80"/>
      <c r="K1228" s="1"/>
      <c r="L1228" s="6"/>
      <c r="M1228" s="1"/>
      <c r="N1228" s="1"/>
      <c r="O1228" s="1"/>
      <c r="P1228" s="6"/>
      <c r="Q1228" s="6"/>
      <c r="R1228" s="6"/>
      <c r="S1228" s="6"/>
    </row>
    <row r="1229" spans="1:19" x14ac:dyDescent="0.25">
      <c r="A1229" s="362"/>
      <c r="B1229" s="1"/>
      <c r="C1229" s="1"/>
      <c r="D1229" s="1"/>
      <c r="E1229" s="2"/>
      <c r="F1229" s="1"/>
      <c r="G1229" s="1"/>
      <c r="H1229" s="79"/>
      <c r="I1229" s="80"/>
      <c r="J1229" s="80"/>
      <c r="K1229" s="1"/>
      <c r="L1229" s="6"/>
      <c r="M1229" s="1"/>
      <c r="N1229" s="1"/>
      <c r="O1229" s="1"/>
      <c r="P1229" s="6"/>
      <c r="Q1229" s="6"/>
      <c r="R1229" s="6"/>
      <c r="S1229" s="6"/>
    </row>
    <row r="1230" spans="1:19" x14ac:dyDescent="0.25">
      <c r="A1230" s="362"/>
      <c r="B1230" s="1"/>
      <c r="C1230" s="1"/>
      <c r="D1230" s="1"/>
      <c r="E1230" s="2"/>
      <c r="F1230" s="1"/>
      <c r="G1230" s="1"/>
      <c r="H1230" s="79"/>
      <c r="I1230" s="80"/>
      <c r="J1230" s="80"/>
      <c r="K1230" s="1"/>
      <c r="L1230" s="6"/>
      <c r="M1230" s="1"/>
      <c r="N1230" s="1"/>
      <c r="O1230" s="1"/>
      <c r="P1230" s="6"/>
      <c r="Q1230" s="6"/>
      <c r="R1230" s="6"/>
      <c r="S1230" s="6"/>
    </row>
    <row r="1231" spans="1:19" x14ac:dyDescent="0.25">
      <c r="A1231" s="362"/>
      <c r="B1231" s="1"/>
      <c r="C1231" s="81" t="s">
        <v>0</v>
      </c>
      <c r="D1231" s="81"/>
      <c r="E1231" s="81"/>
      <c r="F1231" s="9" t="s">
        <v>71</v>
      </c>
      <c r="G1231" s="9"/>
      <c r="H1231" s="9"/>
      <c r="I1231" s="9"/>
      <c r="J1231" s="9"/>
      <c r="K1231" s="9"/>
      <c r="L1231" s="10"/>
      <c r="M1231" s="11"/>
      <c r="N1231" s="11"/>
      <c r="O1231" s="11"/>
      <c r="P1231" s="6"/>
      <c r="Q1231" s="6"/>
      <c r="R1231" s="6"/>
      <c r="S1231" s="6"/>
    </row>
    <row r="1232" spans="1:19" x14ac:dyDescent="0.25">
      <c r="A1232" s="362"/>
      <c r="B1232" s="1"/>
      <c r="C1232" s="82" t="s">
        <v>2</v>
      </c>
      <c r="D1232" s="82"/>
      <c r="E1232" s="82"/>
      <c r="F1232" s="9" t="s">
        <v>140</v>
      </c>
      <c r="G1232" s="9"/>
      <c r="H1232" s="9"/>
      <c r="I1232" s="9"/>
      <c r="J1232" s="9"/>
      <c r="K1232" s="9"/>
      <c r="L1232" s="10"/>
      <c r="M1232" s="11"/>
      <c r="N1232" s="11"/>
      <c r="O1232" s="11"/>
      <c r="P1232" s="6"/>
      <c r="Q1232" s="6"/>
      <c r="R1232" s="6"/>
      <c r="S1232" s="6"/>
    </row>
    <row r="1233" spans="1:19" x14ac:dyDescent="0.25">
      <c r="A1233" s="362"/>
      <c r="B1233" s="13"/>
      <c r="C1233" s="81" t="s">
        <v>4</v>
      </c>
      <c r="D1233" s="81"/>
      <c r="E1233" s="81"/>
      <c r="F1233" s="84" t="s">
        <v>70</v>
      </c>
      <c r="G1233" s="85"/>
      <c r="H1233" s="86"/>
      <c r="I1233" s="87"/>
      <c r="J1233" s="88"/>
      <c r="K1233" s="89"/>
      <c r="L1233" s="6"/>
      <c r="M1233" s="11"/>
      <c r="N1233" s="11"/>
      <c r="O1233" s="11"/>
      <c r="P1233" s="6"/>
      <c r="Q1233" s="6"/>
      <c r="R1233" s="6"/>
      <c r="S1233" s="6"/>
    </row>
    <row r="1234" spans="1:19" ht="15.75" thickBot="1" x14ac:dyDescent="0.3">
      <c r="A1234" s="362"/>
      <c r="B1234" s="13"/>
      <c r="C1234" s="145"/>
      <c r="D1234" s="145"/>
      <c r="E1234" s="145"/>
      <c r="F1234" s="91"/>
      <c r="G1234" s="92"/>
      <c r="H1234" s="93"/>
      <c r="I1234" s="94"/>
      <c r="J1234" s="95"/>
      <c r="K1234" s="27"/>
      <c r="L1234" s="6"/>
      <c r="M1234" s="11"/>
      <c r="N1234" s="11"/>
      <c r="O1234" s="11"/>
      <c r="P1234" s="6"/>
      <c r="Q1234" s="6"/>
      <c r="R1234" s="6"/>
      <c r="S1234" s="6"/>
    </row>
    <row r="1235" spans="1:19" x14ac:dyDescent="0.25">
      <c r="A1235" s="362"/>
      <c r="B1235" s="29" t="s">
        <v>6</v>
      </c>
      <c r="C1235" s="30" t="s">
        <v>7</v>
      </c>
      <c r="D1235" s="30"/>
      <c r="E1235" s="30" t="s">
        <v>8</v>
      </c>
      <c r="F1235" s="30" t="s">
        <v>9</v>
      </c>
      <c r="G1235" s="96" t="s">
        <v>10</v>
      </c>
      <c r="H1235" s="97" t="s">
        <v>73</v>
      </c>
      <c r="I1235" s="30" t="s">
        <v>12</v>
      </c>
      <c r="J1235" s="30"/>
      <c r="K1235" s="30"/>
      <c r="L1235" s="30"/>
      <c r="M1235" s="30"/>
      <c r="N1235" s="30" t="s">
        <v>13</v>
      </c>
      <c r="O1235" s="30"/>
      <c r="P1235" s="30" t="s">
        <v>14</v>
      </c>
      <c r="Q1235" s="30"/>
      <c r="R1235" s="30" t="s">
        <v>15</v>
      </c>
      <c r="S1235" s="32"/>
    </row>
    <row r="1236" spans="1:19" x14ac:dyDescent="0.25">
      <c r="A1236" s="362"/>
      <c r="B1236" s="33"/>
      <c r="C1236" s="34" t="s">
        <v>16</v>
      </c>
      <c r="D1236" s="34" t="s">
        <v>17</v>
      </c>
      <c r="E1236" s="34"/>
      <c r="F1236" s="34"/>
      <c r="G1236" s="98"/>
      <c r="H1236" s="99"/>
      <c r="I1236" s="34" t="s">
        <v>18</v>
      </c>
      <c r="J1236" s="34"/>
      <c r="K1236" s="34" t="s">
        <v>19</v>
      </c>
      <c r="L1236" s="34"/>
      <c r="M1236" s="34"/>
      <c r="N1236" s="34" t="s">
        <v>20</v>
      </c>
      <c r="O1236" s="34"/>
      <c r="P1236" s="34" t="s">
        <v>20</v>
      </c>
      <c r="Q1236" s="34"/>
      <c r="R1236" s="34"/>
      <c r="S1236" s="36"/>
    </row>
    <row r="1237" spans="1:19" ht="23.25" thickBot="1" x14ac:dyDescent="0.3">
      <c r="A1237" s="362"/>
      <c r="B1237" s="163"/>
      <c r="C1237" s="164"/>
      <c r="D1237" s="164"/>
      <c r="E1237" s="164"/>
      <c r="F1237" s="164"/>
      <c r="G1237" s="165"/>
      <c r="H1237" s="166"/>
      <c r="I1237" s="167" t="s">
        <v>21</v>
      </c>
      <c r="J1237" s="168" t="s">
        <v>22</v>
      </c>
      <c r="K1237" s="168" t="s">
        <v>23</v>
      </c>
      <c r="L1237" s="168" t="s">
        <v>24</v>
      </c>
      <c r="M1237" s="169" t="s">
        <v>25</v>
      </c>
      <c r="N1237" s="168" t="s">
        <v>26</v>
      </c>
      <c r="O1237" s="168" t="s">
        <v>25</v>
      </c>
      <c r="P1237" s="168" t="s">
        <v>21</v>
      </c>
      <c r="Q1237" s="168" t="s">
        <v>22</v>
      </c>
      <c r="R1237" s="168" t="s">
        <v>27</v>
      </c>
      <c r="S1237" s="170" t="s">
        <v>28</v>
      </c>
    </row>
    <row r="1238" spans="1:19" ht="56.25" x14ac:dyDescent="0.25">
      <c r="A1238" s="362"/>
      <c r="B1238" s="103">
        <v>159951050</v>
      </c>
      <c r="C1238" s="104">
        <v>402013</v>
      </c>
      <c r="D1238" s="104" t="s">
        <v>178</v>
      </c>
      <c r="E1238" s="104" t="s">
        <v>179</v>
      </c>
      <c r="F1238" s="105" t="s">
        <v>173</v>
      </c>
      <c r="G1238" s="153" t="s">
        <v>180</v>
      </c>
      <c r="H1238" s="107">
        <v>492634.07</v>
      </c>
      <c r="I1238" s="197"/>
      <c r="J1238" s="198">
        <f>147790.22+344843.85</f>
        <v>492634.06999999995</v>
      </c>
      <c r="K1238" s="110">
        <v>0</v>
      </c>
      <c r="L1238" s="110">
        <v>0</v>
      </c>
      <c r="M1238" s="111" t="s">
        <v>33</v>
      </c>
      <c r="N1238" s="112">
        <f>I1238*100/H1238</f>
        <v>0</v>
      </c>
      <c r="O1238" s="112">
        <f>J1238*100/H1238</f>
        <v>99.999999999999986</v>
      </c>
      <c r="P1238" s="112">
        <v>100</v>
      </c>
      <c r="Q1238" s="112">
        <v>100</v>
      </c>
      <c r="R1238" s="110"/>
      <c r="S1238" s="113" t="s">
        <v>34</v>
      </c>
    </row>
    <row r="1239" spans="1:19" ht="67.5" x14ac:dyDescent="0.25">
      <c r="A1239" s="362"/>
      <c r="B1239" s="114">
        <v>159951039</v>
      </c>
      <c r="C1239" s="115">
        <v>402015</v>
      </c>
      <c r="D1239" s="115" t="s">
        <v>181</v>
      </c>
      <c r="E1239" s="115" t="s">
        <v>100</v>
      </c>
      <c r="F1239" s="116" t="s">
        <v>182</v>
      </c>
      <c r="G1239" s="124" t="s">
        <v>183</v>
      </c>
      <c r="H1239" s="118">
        <v>187801.97</v>
      </c>
      <c r="I1239" s="188"/>
      <c r="J1239" s="200">
        <f>56340.6+124817.46+6643.91</f>
        <v>187801.97</v>
      </c>
      <c r="K1239" s="121">
        <v>0</v>
      </c>
      <c r="L1239" s="121">
        <v>0</v>
      </c>
      <c r="M1239" s="122" t="s">
        <v>33</v>
      </c>
      <c r="N1239" s="157">
        <f>I1239*100/H1239</f>
        <v>0</v>
      </c>
      <c r="O1239" s="157">
        <f>J1239*100/H1239</f>
        <v>100</v>
      </c>
      <c r="P1239" s="157">
        <f>I1239*100/H1239</f>
        <v>0</v>
      </c>
      <c r="Q1239" s="157">
        <f>J1239*100/H1239</f>
        <v>100</v>
      </c>
      <c r="R1239" s="121"/>
      <c r="S1239" s="123" t="s">
        <v>34</v>
      </c>
    </row>
    <row r="1240" spans="1:19" ht="45" x14ac:dyDescent="0.25">
      <c r="A1240" s="362"/>
      <c r="B1240" s="114">
        <v>159951072</v>
      </c>
      <c r="C1240" s="115">
        <v>402016</v>
      </c>
      <c r="D1240" s="115" t="s">
        <v>184</v>
      </c>
      <c r="E1240" s="115" t="s">
        <v>119</v>
      </c>
      <c r="F1240" s="116" t="s">
        <v>120</v>
      </c>
      <c r="G1240" s="124" t="s">
        <v>185</v>
      </c>
      <c r="H1240" s="118">
        <v>305156.42</v>
      </c>
      <c r="I1240" s="188">
        <v>104384.23</v>
      </c>
      <c r="J1240" s="200">
        <f>91546.92+86656+104384.23</f>
        <v>282587.14999999997</v>
      </c>
      <c r="K1240" s="121">
        <v>0</v>
      </c>
      <c r="L1240" s="121">
        <v>0</v>
      </c>
      <c r="M1240" s="122" t="s">
        <v>33</v>
      </c>
      <c r="N1240" s="157">
        <f>I1240*100/H1240</f>
        <v>34.206794666158423</v>
      </c>
      <c r="O1240" s="157">
        <f>J1240*100/H1240</f>
        <v>92.604032384440728</v>
      </c>
      <c r="P1240" s="157">
        <f>I1240*100/H1240</f>
        <v>34.206794666158423</v>
      </c>
      <c r="Q1240" s="157">
        <f>J1240*100/H1240</f>
        <v>92.604032384440728</v>
      </c>
      <c r="R1240" s="121"/>
      <c r="S1240" s="123" t="s">
        <v>34</v>
      </c>
    </row>
    <row r="1241" spans="1:19" ht="45" x14ac:dyDescent="0.25">
      <c r="A1241" s="362"/>
      <c r="B1241" s="114">
        <v>159951064</v>
      </c>
      <c r="C1241" s="115">
        <v>402017</v>
      </c>
      <c r="D1241" s="115" t="s">
        <v>186</v>
      </c>
      <c r="E1241" s="115" t="s">
        <v>187</v>
      </c>
      <c r="F1241" s="116" t="s">
        <v>188</v>
      </c>
      <c r="G1241" s="124" t="s">
        <v>189</v>
      </c>
      <c r="H1241" s="118">
        <v>152726.42000000001</v>
      </c>
      <c r="I1241" s="188"/>
      <c r="J1241" s="200">
        <v>152726.42000000001</v>
      </c>
      <c r="K1241" s="121">
        <v>0</v>
      </c>
      <c r="L1241" s="121">
        <v>0</v>
      </c>
      <c r="M1241" s="122" t="s">
        <v>33</v>
      </c>
      <c r="N1241" s="157">
        <v>0</v>
      </c>
      <c r="O1241" s="157">
        <v>100</v>
      </c>
      <c r="P1241" s="157">
        <v>0</v>
      </c>
      <c r="Q1241" s="157">
        <v>100</v>
      </c>
      <c r="R1241" s="121"/>
      <c r="S1241" s="123" t="s">
        <v>34</v>
      </c>
    </row>
    <row r="1242" spans="1:19" ht="56.25" x14ac:dyDescent="0.25">
      <c r="A1242" s="362"/>
      <c r="B1242" s="114">
        <v>159951068</v>
      </c>
      <c r="C1242" s="115">
        <v>402019</v>
      </c>
      <c r="D1242" s="115" t="s">
        <v>190</v>
      </c>
      <c r="E1242" s="115" t="s">
        <v>100</v>
      </c>
      <c r="F1242" s="116" t="s">
        <v>191</v>
      </c>
      <c r="G1242" s="124" t="s">
        <v>192</v>
      </c>
      <c r="H1242" s="118">
        <v>186569.31</v>
      </c>
      <c r="I1242" s="188"/>
      <c r="J1242" s="200">
        <f>55970.79+25560.47+98417.96+6620.09</f>
        <v>186569.31000000003</v>
      </c>
      <c r="K1242" s="121">
        <v>0</v>
      </c>
      <c r="L1242" s="121">
        <v>0</v>
      </c>
      <c r="M1242" s="122" t="s">
        <v>33</v>
      </c>
      <c r="N1242" s="157">
        <f>I1242*100/H1242</f>
        <v>0</v>
      </c>
      <c r="O1242" s="157">
        <f>J1242*100/H1242</f>
        <v>100.00000000000001</v>
      </c>
      <c r="P1242" s="157">
        <f>I1242*100/H1242</f>
        <v>0</v>
      </c>
      <c r="Q1242" s="157">
        <f>J1242*100/H1242</f>
        <v>100.00000000000001</v>
      </c>
      <c r="R1242" s="121"/>
      <c r="S1242" s="123" t="s">
        <v>34</v>
      </c>
    </row>
    <row r="1243" spans="1:19" ht="113.25" thickBot="1" x14ac:dyDescent="0.3">
      <c r="A1243" s="362"/>
      <c r="B1243" s="125">
        <v>159951067</v>
      </c>
      <c r="C1243" s="126">
        <v>402020</v>
      </c>
      <c r="D1243" s="126" t="s">
        <v>193</v>
      </c>
      <c r="E1243" s="126" t="s">
        <v>194</v>
      </c>
      <c r="F1243" s="127" t="s">
        <v>195</v>
      </c>
      <c r="G1243" s="128" t="s">
        <v>196</v>
      </c>
      <c r="H1243" s="129">
        <v>230280.46</v>
      </c>
      <c r="I1243" s="201"/>
      <c r="J1243" s="202">
        <f>69084+70093.69+91102.77</f>
        <v>230280.46000000002</v>
      </c>
      <c r="K1243" s="132">
        <v>0</v>
      </c>
      <c r="L1243" s="132">
        <v>0</v>
      </c>
      <c r="M1243" s="133" t="s">
        <v>33</v>
      </c>
      <c r="N1243" s="134">
        <f>I1243*100/H1243</f>
        <v>0</v>
      </c>
      <c r="O1243" s="134">
        <f>J1243*100/H1243</f>
        <v>100.00000000000001</v>
      </c>
      <c r="P1243" s="134">
        <f>I1243*100/H1243</f>
        <v>0</v>
      </c>
      <c r="Q1243" s="134">
        <f>J1243*100/H1243</f>
        <v>100.00000000000001</v>
      </c>
      <c r="R1243" s="132"/>
      <c r="S1243" s="135" t="s">
        <v>34</v>
      </c>
    </row>
    <row r="1244" spans="1:19" ht="15.75" thickBot="1" x14ac:dyDescent="0.3">
      <c r="A1244" s="69"/>
      <c r="B1244" s="59"/>
      <c r="C1244" s="59"/>
      <c r="D1244" s="59"/>
      <c r="E1244" s="60"/>
      <c r="F1244" s="60"/>
      <c r="G1244" s="205" t="s">
        <v>138</v>
      </c>
      <c r="H1244" s="61">
        <f>H1189+H1190+H1191+H1192+H1193+H1214+H1215+H1216+H1217+H1218+H1219+H1238+H1239+H1240+H1241+H1242+H1243</f>
        <v>4899375.6999999993</v>
      </c>
      <c r="I1244" s="192">
        <f>I1240</f>
        <v>104384.23</v>
      </c>
      <c r="J1244" s="192">
        <f>J1189+J1190+J1191+J1192+J1193+J1214+J1215+J1216+J1217+J1218+J1219+J1238+J1239+J1240+J1241+J1242+J1243</f>
        <v>4876806.419999999</v>
      </c>
      <c r="K1244" s="194">
        <f>SUM(K1192:K1217)</f>
        <v>0</v>
      </c>
      <c r="L1244" s="195">
        <f>SUM(L1189:L1189)</f>
        <v>0</v>
      </c>
      <c r="M1244" s="196">
        <f>SUM(M1189:M1189)</f>
        <v>0</v>
      </c>
      <c r="N1244" s="60"/>
      <c r="O1244" s="60"/>
      <c r="P1244" s="60"/>
      <c r="Q1244" s="60"/>
      <c r="R1244" s="60"/>
      <c r="S1244" s="60"/>
    </row>
    <row r="1245" spans="1:19" x14ac:dyDescent="0.25">
      <c r="A1245" s="13"/>
      <c r="B1245" s="1"/>
      <c r="C1245" s="1"/>
      <c r="D1245" s="1"/>
      <c r="E1245" s="1"/>
      <c r="F1245" s="1"/>
      <c r="G1245" s="79"/>
      <c r="H1245" s="80"/>
      <c r="I1245" s="80"/>
      <c r="J1245" s="1"/>
      <c r="K1245" s="6"/>
      <c r="L1245" s="1"/>
      <c r="M1245" s="1"/>
      <c r="N1245" s="1"/>
      <c r="O1245" s="6"/>
      <c r="P1245" s="6"/>
      <c r="Q1245" s="6"/>
      <c r="R1245" s="6"/>
      <c r="S1245" s="1"/>
    </row>
    <row r="1246" spans="1:19" x14ac:dyDescent="0.25">
      <c r="A1246" s="13"/>
      <c r="B1246" s="1"/>
      <c r="C1246" s="1"/>
      <c r="D1246" s="1"/>
      <c r="E1246" s="1"/>
      <c r="F1246" s="1"/>
      <c r="G1246" s="79"/>
      <c r="H1246" s="80"/>
      <c r="I1246" s="80"/>
      <c r="J1246" s="1"/>
      <c r="K1246" s="6"/>
      <c r="L1246" s="1"/>
      <c r="M1246" s="1"/>
      <c r="N1246" s="1"/>
      <c r="O1246" s="6"/>
      <c r="P1246" s="6"/>
      <c r="Q1246" s="6"/>
      <c r="R1246" s="6"/>
      <c r="S1246" s="1"/>
    </row>
    <row r="1247" spans="1:19" x14ac:dyDescent="0.25">
      <c r="A1247" s="13"/>
      <c r="B1247" s="1"/>
      <c r="C1247" s="1"/>
      <c r="D1247" s="1"/>
      <c r="E1247" s="1"/>
      <c r="F1247" s="1"/>
      <c r="G1247" s="79"/>
      <c r="H1247" s="80"/>
      <c r="I1247" s="80"/>
      <c r="J1247" s="1"/>
      <c r="K1247" s="6"/>
      <c r="L1247" s="1"/>
      <c r="M1247" s="1"/>
      <c r="N1247" s="1"/>
      <c r="O1247" s="6"/>
      <c r="P1247" s="6"/>
      <c r="Q1247" s="6"/>
      <c r="R1247" s="6"/>
      <c r="S1247" s="1"/>
    </row>
    <row r="1248" spans="1:19" x14ac:dyDescent="0.25">
      <c r="I1248" s="178"/>
    </row>
    <row r="1249" spans="1:19" x14ac:dyDescent="0.25">
      <c r="I1249" s="178"/>
    </row>
    <row r="1250" spans="1:19" x14ac:dyDescent="0.25">
      <c r="I1250" s="178"/>
    </row>
    <row r="1251" spans="1:19" x14ac:dyDescent="0.25">
      <c r="I1251" s="178"/>
    </row>
    <row r="1252" spans="1:19" x14ac:dyDescent="0.25">
      <c r="I1252" s="178"/>
    </row>
    <row r="1253" spans="1:19" x14ac:dyDescent="0.25">
      <c r="A1253" s="362"/>
      <c r="B1253" s="1"/>
      <c r="C1253" s="1"/>
      <c r="D1253" s="1" t="s">
        <v>139</v>
      </c>
      <c r="E1253" s="2"/>
      <c r="F1253" s="1"/>
      <c r="G1253" s="1"/>
      <c r="H1253" s="79"/>
      <c r="I1253" s="80"/>
      <c r="J1253" s="80"/>
      <c r="K1253" s="1"/>
      <c r="L1253" s="6"/>
      <c r="M1253" s="1"/>
      <c r="N1253" s="1"/>
      <c r="O1253" s="1"/>
      <c r="P1253" s="6"/>
      <c r="Q1253" s="6"/>
      <c r="R1253" s="6"/>
      <c r="S1253" s="6"/>
    </row>
    <row r="1254" spans="1:19" x14ac:dyDescent="0.25">
      <c r="A1254" s="362"/>
      <c r="B1254" s="1"/>
      <c r="C1254" s="1"/>
      <c r="D1254" s="1"/>
      <c r="E1254" s="2"/>
      <c r="F1254" s="1"/>
      <c r="G1254" s="1"/>
      <c r="H1254" s="79"/>
      <c r="I1254" s="80"/>
      <c r="J1254" s="80"/>
      <c r="K1254" s="1"/>
      <c r="L1254" s="6"/>
      <c r="M1254" s="1"/>
      <c r="N1254" s="1"/>
      <c r="O1254" s="1"/>
      <c r="P1254" s="6"/>
      <c r="Q1254" s="6"/>
      <c r="R1254" s="6"/>
      <c r="S1254" s="6"/>
    </row>
    <row r="1255" spans="1:19" x14ac:dyDescent="0.25">
      <c r="A1255" s="362"/>
      <c r="B1255" s="1"/>
      <c r="C1255" s="1"/>
      <c r="D1255" s="1"/>
      <c r="E1255" s="2"/>
      <c r="F1255" s="1"/>
      <c r="G1255" s="1"/>
      <c r="H1255" s="79"/>
      <c r="I1255" s="80"/>
      <c r="J1255" s="80"/>
      <c r="K1255" s="1"/>
      <c r="L1255" s="6"/>
      <c r="M1255" s="1"/>
      <c r="N1255" s="1"/>
      <c r="O1255" s="1"/>
      <c r="P1255" s="6"/>
      <c r="Q1255" s="6"/>
      <c r="R1255" s="6"/>
      <c r="S1255" s="6"/>
    </row>
    <row r="1256" spans="1:19" x14ac:dyDescent="0.25">
      <c r="A1256" s="362"/>
      <c r="B1256" s="1"/>
      <c r="C1256" s="81" t="s">
        <v>0</v>
      </c>
      <c r="D1256" s="81"/>
      <c r="E1256" s="81"/>
      <c r="F1256" s="9" t="s">
        <v>71</v>
      </c>
      <c r="G1256" s="9"/>
      <c r="H1256" s="9"/>
      <c r="I1256" s="9"/>
      <c r="J1256" s="9"/>
      <c r="K1256" s="9"/>
      <c r="L1256" s="10"/>
      <c r="M1256" s="11"/>
      <c r="N1256" s="11"/>
      <c r="O1256" s="11"/>
      <c r="P1256" s="6"/>
      <c r="Q1256" s="6"/>
      <c r="R1256" s="6"/>
      <c r="S1256" s="6"/>
    </row>
    <row r="1257" spans="1:19" x14ac:dyDescent="0.25">
      <c r="A1257" s="362"/>
      <c r="B1257" s="1"/>
      <c r="C1257" s="82" t="s">
        <v>2</v>
      </c>
      <c r="D1257" s="82"/>
      <c r="E1257" s="82"/>
      <c r="F1257" s="9" t="s">
        <v>197</v>
      </c>
      <c r="G1257" s="9"/>
      <c r="H1257" s="9"/>
      <c r="I1257" s="9"/>
      <c r="J1257" s="9"/>
      <c r="K1257" s="9"/>
      <c r="L1257" s="10"/>
      <c r="M1257" s="11"/>
      <c r="N1257" s="11"/>
      <c r="O1257" s="11"/>
      <c r="P1257" s="6"/>
      <c r="Q1257" s="6"/>
      <c r="R1257" s="6"/>
      <c r="S1257" s="6"/>
    </row>
    <row r="1258" spans="1:19" x14ac:dyDescent="0.25">
      <c r="A1258" s="362"/>
      <c r="B1258" s="13"/>
      <c r="C1258" s="81" t="s">
        <v>4</v>
      </c>
      <c r="D1258" s="81"/>
      <c r="E1258" s="81"/>
      <c r="F1258" s="84" t="s">
        <v>70</v>
      </c>
      <c r="G1258" s="85"/>
      <c r="H1258" s="86"/>
      <c r="I1258" s="87"/>
      <c r="J1258" s="88"/>
      <c r="K1258" s="89"/>
      <c r="L1258" s="6"/>
      <c r="M1258" s="11"/>
      <c r="N1258" s="11"/>
      <c r="O1258" s="11"/>
      <c r="P1258" s="6"/>
      <c r="Q1258" s="6"/>
      <c r="R1258" s="6"/>
      <c r="S1258" s="6"/>
    </row>
    <row r="1259" spans="1:19" ht="15.75" thickBot="1" x14ac:dyDescent="0.3">
      <c r="A1259" s="362"/>
      <c r="B1259" s="13"/>
      <c r="C1259" s="145"/>
      <c r="D1259" s="145"/>
      <c r="E1259" s="145"/>
      <c r="F1259" s="91"/>
      <c r="G1259" s="92"/>
      <c r="H1259" s="93"/>
      <c r="I1259" s="94"/>
      <c r="J1259" s="95"/>
      <c r="K1259" s="27"/>
      <c r="L1259" s="6"/>
      <c r="M1259" s="11"/>
      <c r="N1259" s="11"/>
      <c r="O1259" s="11"/>
      <c r="P1259" s="6"/>
      <c r="Q1259" s="6"/>
      <c r="R1259" s="6"/>
      <c r="S1259" s="6"/>
    </row>
    <row r="1260" spans="1:19" x14ac:dyDescent="0.25">
      <c r="A1260" s="362"/>
      <c r="B1260" s="29" t="s">
        <v>6</v>
      </c>
      <c r="C1260" s="30" t="s">
        <v>7</v>
      </c>
      <c r="D1260" s="30"/>
      <c r="E1260" s="30" t="s">
        <v>8</v>
      </c>
      <c r="F1260" s="30" t="s">
        <v>9</v>
      </c>
      <c r="G1260" s="96" t="s">
        <v>10</v>
      </c>
      <c r="H1260" s="97" t="s">
        <v>73</v>
      </c>
      <c r="I1260" s="30" t="s">
        <v>12</v>
      </c>
      <c r="J1260" s="30"/>
      <c r="K1260" s="30"/>
      <c r="L1260" s="30"/>
      <c r="M1260" s="30"/>
      <c r="N1260" s="30" t="s">
        <v>13</v>
      </c>
      <c r="O1260" s="30"/>
      <c r="P1260" s="30" t="s">
        <v>14</v>
      </c>
      <c r="Q1260" s="30"/>
      <c r="R1260" s="30" t="s">
        <v>15</v>
      </c>
      <c r="S1260" s="32"/>
    </row>
    <row r="1261" spans="1:19" x14ac:dyDescent="0.25">
      <c r="A1261" s="362"/>
      <c r="B1261" s="33"/>
      <c r="C1261" s="34" t="s">
        <v>16</v>
      </c>
      <c r="D1261" s="34" t="s">
        <v>17</v>
      </c>
      <c r="E1261" s="34"/>
      <c r="F1261" s="34"/>
      <c r="G1261" s="98"/>
      <c r="H1261" s="99"/>
      <c r="I1261" s="34" t="s">
        <v>18</v>
      </c>
      <c r="J1261" s="34"/>
      <c r="K1261" s="34" t="s">
        <v>19</v>
      </c>
      <c r="L1261" s="34"/>
      <c r="M1261" s="34"/>
      <c r="N1261" s="34" t="s">
        <v>20</v>
      </c>
      <c r="O1261" s="34"/>
      <c r="P1261" s="34" t="s">
        <v>20</v>
      </c>
      <c r="Q1261" s="34"/>
      <c r="R1261" s="34"/>
      <c r="S1261" s="36"/>
    </row>
    <row r="1262" spans="1:19" ht="23.25" thickBot="1" x14ac:dyDescent="0.3">
      <c r="A1262" s="362"/>
      <c r="B1262" s="163"/>
      <c r="C1262" s="164"/>
      <c r="D1262" s="164"/>
      <c r="E1262" s="164"/>
      <c r="F1262" s="164"/>
      <c r="G1262" s="165"/>
      <c r="H1262" s="166"/>
      <c r="I1262" s="167" t="s">
        <v>21</v>
      </c>
      <c r="J1262" s="168" t="s">
        <v>22</v>
      </c>
      <c r="K1262" s="168" t="s">
        <v>23</v>
      </c>
      <c r="L1262" s="168" t="s">
        <v>24</v>
      </c>
      <c r="M1262" s="169" t="s">
        <v>25</v>
      </c>
      <c r="N1262" s="168" t="s">
        <v>26</v>
      </c>
      <c r="O1262" s="168" t="s">
        <v>25</v>
      </c>
      <c r="P1262" s="168" t="s">
        <v>21</v>
      </c>
      <c r="Q1262" s="168" t="s">
        <v>22</v>
      </c>
      <c r="R1262" s="168" t="s">
        <v>27</v>
      </c>
      <c r="S1262" s="170" t="s">
        <v>28</v>
      </c>
    </row>
    <row r="1263" spans="1:19" ht="45.75" thickBot="1" x14ac:dyDescent="0.3">
      <c r="A1263" s="362"/>
      <c r="B1263" s="206">
        <v>159951049</v>
      </c>
      <c r="C1263" s="207">
        <v>404001</v>
      </c>
      <c r="D1263" s="207" t="s">
        <v>198</v>
      </c>
      <c r="E1263" s="207" t="s">
        <v>46</v>
      </c>
      <c r="F1263" s="208" t="s">
        <v>199</v>
      </c>
      <c r="G1263" s="209" t="s">
        <v>200</v>
      </c>
      <c r="H1263" s="210">
        <v>664937.96</v>
      </c>
      <c r="I1263" s="211"/>
      <c r="J1263" s="212">
        <f>199481.39+419088.14+46368.43</f>
        <v>664937.96000000008</v>
      </c>
      <c r="K1263" s="213">
        <v>0</v>
      </c>
      <c r="L1263" s="213">
        <v>0</v>
      </c>
      <c r="M1263" s="214" t="s">
        <v>33</v>
      </c>
      <c r="N1263" s="215">
        <f>I1263*100/H1263</f>
        <v>0</v>
      </c>
      <c r="O1263" s="215">
        <f>J1263*100/H1263</f>
        <v>100.00000000000001</v>
      </c>
      <c r="P1263" s="215">
        <f>I1263*100/H1263</f>
        <v>0</v>
      </c>
      <c r="Q1263" s="215">
        <f>J1263*100/H1263</f>
        <v>100.00000000000001</v>
      </c>
      <c r="R1263" s="213"/>
      <c r="S1263" s="216" t="s">
        <v>34</v>
      </c>
    </row>
    <row r="1264" spans="1:19" ht="57" thickBot="1" x14ac:dyDescent="0.3">
      <c r="A1264" s="362"/>
      <c r="B1264" s="206">
        <v>159951048</v>
      </c>
      <c r="C1264" s="207">
        <v>404002</v>
      </c>
      <c r="D1264" s="207" t="s">
        <v>201</v>
      </c>
      <c r="E1264" s="207" t="s">
        <v>65</v>
      </c>
      <c r="F1264" s="208" t="s">
        <v>199</v>
      </c>
      <c r="G1264" s="208" t="s">
        <v>202</v>
      </c>
      <c r="H1264" s="210">
        <v>597086.24</v>
      </c>
      <c r="I1264" s="211"/>
      <c r="J1264" s="212">
        <f>179125.87+210107.69+207852.68</f>
        <v>597086.24</v>
      </c>
      <c r="K1264" s="213">
        <v>0</v>
      </c>
      <c r="L1264" s="213">
        <v>0</v>
      </c>
      <c r="M1264" s="214" t="s">
        <v>33</v>
      </c>
      <c r="N1264" s="215">
        <f>I1264*100/H1264</f>
        <v>0</v>
      </c>
      <c r="O1264" s="215">
        <f>J1264*100/H1264</f>
        <v>100</v>
      </c>
      <c r="P1264" s="215">
        <f>I1264*100/H1264</f>
        <v>0</v>
      </c>
      <c r="Q1264" s="215">
        <f>J1264*100/H1264</f>
        <v>100</v>
      </c>
      <c r="R1264" s="213"/>
      <c r="S1264" s="216" t="s">
        <v>34</v>
      </c>
    </row>
    <row r="1265" spans="1:19" ht="57" thickBot="1" x14ac:dyDescent="0.3">
      <c r="A1265" s="362"/>
      <c r="B1265" s="206">
        <v>159951066</v>
      </c>
      <c r="C1265" s="207">
        <v>404003</v>
      </c>
      <c r="D1265" s="207" t="s">
        <v>203</v>
      </c>
      <c r="E1265" s="207" t="s">
        <v>158</v>
      </c>
      <c r="F1265" s="208" t="s">
        <v>159</v>
      </c>
      <c r="G1265" s="208" t="s">
        <v>204</v>
      </c>
      <c r="H1265" s="210">
        <v>168482.85</v>
      </c>
      <c r="I1265" s="211"/>
      <c r="J1265" s="212">
        <f>84241.42+84241.43</f>
        <v>168482.84999999998</v>
      </c>
      <c r="K1265" s="213">
        <v>0</v>
      </c>
      <c r="L1265" s="213">
        <v>0</v>
      </c>
      <c r="M1265" s="214" t="s">
        <v>33</v>
      </c>
      <c r="N1265" s="215">
        <f>I1265*100/H1265</f>
        <v>0</v>
      </c>
      <c r="O1265" s="215">
        <f>J1265*100/H1265</f>
        <v>99.999999999999972</v>
      </c>
      <c r="P1265" s="215">
        <v>0</v>
      </c>
      <c r="Q1265" s="215">
        <v>100</v>
      </c>
      <c r="R1265" s="213"/>
      <c r="S1265" s="216" t="s">
        <v>34</v>
      </c>
    </row>
    <row r="1266" spans="1:19" ht="68.25" thickBot="1" x14ac:dyDescent="0.3">
      <c r="A1266" s="362"/>
      <c r="B1266" s="206">
        <v>159951058</v>
      </c>
      <c r="C1266" s="207">
        <v>404005</v>
      </c>
      <c r="D1266" s="207" t="s">
        <v>205</v>
      </c>
      <c r="E1266" s="207" t="s">
        <v>158</v>
      </c>
      <c r="F1266" s="208" t="s">
        <v>159</v>
      </c>
      <c r="G1266" s="208" t="s">
        <v>206</v>
      </c>
      <c r="H1266" s="210">
        <v>131108.57</v>
      </c>
      <c r="I1266" s="212"/>
      <c r="J1266" s="212">
        <f>65554.29+65554.28</f>
        <v>131108.57</v>
      </c>
      <c r="K1266" s="213">
        <v>0</v>
      </c>
      <c r="L1266" s="213">
        <v>0</v>
      </c>
      <c r="M1266" s="214" t="s">
        <v>33</v>
      </c>
      <c r="N1266" s="215">
        <v>50</v>
      </c>
      <c r="O1266" s="215">
        <f>J1266*100/H1266</f>
        <v>100</v>
      </c>
      <c r="P1266" s="215">
        <v>50</v>
      </c>
      <c r="Q1266" s="215">
        <f>J1266*100/H1266</f>
        <v>100</v>
      </c>
      <c r="R1266" s="213"/>
      <c r="S1266" s="216" t="s">
        <v>34</v>
      </c>
    </row>
    <row r="1267" spans="1:19" ht="57" thickBot="1" x14ac:dyDescent="0.3">
      <c r="A1267" s="362"/>
      <c r="B1267" s="206">
        <v>159951082</v>
      </c>
      <c r="C1267" s="207">
        <v>404006</v>
      </c>
      <c r="D1267" s="207" t="s">
        <v>207</v>
      </c>
      <c r="E1267" s="207" t="s">
        <v>65</v>
      </c>
      <c r="F1267" s="208" t="s">
        <v>199</v>
      </c>
      <c r="G1267" s="208" t="s">
        <v>208</v>
      </c>
      <c r="H1267" s="211">
        <v>38467.83</v>
      </c>
      <c r="I1267" s="212"/>
      <c r="J1267" s="212">
        <v>38467.83</v>
      </c>
      <c r="K1267" s="213">
        <v>0</v>
      </c>
      <c r="L1267" s="213">
        <v>0</v>
      </c>
      <c r="M1267" s="214" t="s">
        <v>33</v>
      </c>
      <c r="N1267" s="215">
        <v>0</v>
      </c>
      <c r="O1267" s="215">
        <v>100</v>
      </c>
      <c r="P1267" s="215">
        <v>0</v>
      </c>
      <c r="Q1267" s="215">
        <v>100</v>
      </c>
      <c r="R1267" s="213"/>
      <c r="S1267" s="216" t="s">
        <v>34</v>
      </c>
    </row>
    <row r="1268" spans="1:19" ht="45.75" thickBot="1" x14ac:dyDescent="0.3">
      <c r="A1268" s="362"/>
      <c r="B1268" s="206">
        <v>159951081</v>
      </c>
      <c r="C1268" s="207">
        <v>404007</v>
      </c>
      <c r="D1268" s="207" t="s">
        <v>209</v>
      </c>
      <c r="E1268" s="207" t="s">
        <v>65</v>
      </c>
      <c r="F1268" s="208" t="s">
        <v>199</v>
      </c>
      <c r="G1268" s="208" t="s">
        <v>210</v>
      </c>
      <c r="H1268" s="210">
        <v>26539.67</v>
      </c>
      <c r="I1268" s="212"/>
      <c r="J1268" s="212">
        <v>26539.67</v>
      </c>
      <c r="K1268" s="213">
        <v>0</v>
      </c>
      <c r="L1268" s="213">
        <v>0</v>
      </c>
      <c r="M1268" s="214" t="s">
        <v>33</v>
      </c>
      <c r="N1268" s="215">
        <v>0</v>
      </c>
      <c r="O1268" s="215">
        <v>100</v>
      </c>
      <c r="P1268" s="215">
        <v>0</v>
      </c>
      <c r="Q1268" s="215">
        <v>100</v>
      </c>
      <c r="R1268" s="213"/>
      <c r="S1268" s="216" t="s">
        <v>34</v>
      </c>
    </row>
    <row r="1269" spans="1:19" x14ac:dyDescent="0.25">
      <c r="A1269" s="362"/>
      <c r="B1269" s="136"/>
      <c r="C1269" s="136"/>
      <c r="D1269" s="136"/>
      <c r="E1269" s="136"/>
      <c r="F1269" s="137"/>
      <c r="G1269" s="137"/>
      <c r="H1269" s="139"/>
      <c r="I1269" s="204"/>
      <c r="J1269" s="204"/>
      <c r="K1269" s="142"/>
      <c r="L1269" s="142"/>
      <c r="M1269" s="143"/>
      <c r="N1269" s="144"/>
      <c r="O1269" s="144"/>
      <c r="P1269" s="144"/>
      <c r="Q1269" s="144"/>
      <c r="R1269" s="142"/>
      <c r="S1269" s="142"/>
    </row>
    <row r="1270" spans="1:19" x14ac:dyDescent="0.25">
      <c r="A1270" s="362"/>
      <c r="B1270" s="136"/>
      <c r="C1270" s="136"/>
      <c r="D1270" s="136"/>
      <c r="E1270" s="136"/>
      <c r="F1270" s="137"/>
      <c r="G1270" s="137"/>
      <c r="H1270" s="139"/>
      <c r="I1270" s="204"/>
      <c r="J1270" s="204"/>
      <c r="K1270" s="142"/>
      <c r="L1270" s="142"/>
      <c r="M1270" s="143"/>
      <c r="N1270" s="144"/>
      <c r="O1270" s="144"/>
      <c r="P1270" s="144"/>
      <c r="Q1270" s="144"/>
      <c r="R1270" s="142"/>
      <c r="S1270" s="142"/>
    </row>
    <row r="1271" spans="1:19" x14ac:dyDescent="0.25">
      <c r="A1271" s="362"/>
      <c r="B1271" s="136"/>
      <c r="C1271" s="136"/>
      <c r="D1271" s="136"/>
      <c r="E1271" s="136"/>
      <c r="F1271" s="137"/>
      <c r="G1271" s="137"/>
      <c r="H1271" s="139"/>
      <c r="I1271" s="204"/>
      <c r="J1271" s="204"/>
      <c r="K1271" s="142"/>
      <c r="L1271" s="142"/>
      <c r="M1271" s="143"/>
      <c r="N1271" s="144"/>
      <c r="O1271" s="144"/>
      <c r="P1271" s="144"/>
      <c r="Q1271" s="144"/>
      <c r="R1271" s="142"/>
      <c r="S1271" s="142"/>
    </row>
    <row r="1272" spans="1:19" x14ac:dyDescent="0.25">
      <c r="A1272" s="362"/>
      <c r="B1272" s="136"/>
      <c r="C1272" s="136"/>
      <c r="D1272" s="136"/>
      <c r="E1272" s="136"/>
      <c r="F1272" s="137"/>
      <c r="G1272" s="137"/>
      <c r="H1272" s="139"/>
      <c r="I1272" s="204"/>
      <c r="J1272" s="204"/>
      <c r="K1272" s="142"/>
      <c r="L1272" s="142"/>
      <c r="M1272" s="143"/>
      <c r="N1272" s="144"/>
      <c r="O1272" s="144"/>
      <c r="P1272" s="144"/>
      <c r="Q1272" s="144"/>
      <c r="R1272" s="142"/>
      <c r="S1272" s="142"/>
    </row>
    <row r="1273" spans="1:19" x14ac:dyDescent="0.25">
      <c r="A1273" s="362"/>
      <c r="B1273" s="136"/>
      <c r="C1273" s="136"/>
      <c r="D1273" s="136"/>
      <c r="E1273" s="136"/>
      <c r="F1273" s="137"/>
      <c r="G1273" s="137"/>
      <c r="H1273" s="139"/>
      <c r="I1273" s="204"/>
      <c r="J1273" s="204"/>
      <c r="K1273" s="142"/>
      <c r="L1273" s="142"/>
      <c r="M1273" s="143"/>
      <c r="N1273" s="144"/>
      <c r="O1273" s="144"/>
      <c r="P1273" s="144"/>
      <c r="Q1273" s="144"/>
      <c r="R1273" s="142"/>
      <c r="S1273" s="142"/>
    </row>
    <row r="1274" spans="1:19" x14ac:dyDescent="0.25">
      <c r="A1274" s="362"/>
      <c r="B1274" s="136"/>
      <c r="C1274" s="136"/>
      <c r="D1274" s="136"/>
      <c r="E1274" s="136"/>
      <c r="F1274" s="137"/>
      <c r="G1274" s="137"/>
      <c r="H1274" s="139"/>
      <c r="I1274" s="204"/>
      <c r="J1274" s="204"/>
      <c r="K1274" s="142"/>
      <c r="L1274" s="142"/>
      <c r="M1274" s="143"/>
      <c r="N1274" s="144"/>
      <c r="O1274" s="144"/>
      <c r="P1274" s="144"/>
      <c r="Q1274" s="144"/>
      <c r="R1274" s="142"/>
      <c r="S1274" s="142"/>
    </row>
    <row r="1275" spans="1:19" x14ac:dyDescent="0.25">
      <c r="A1275" s="362"/>
      <c r="B1275" s="136"/>
      <c r="C1275" s="136"/>
      <c r="D1275" s="136"/>
      <c r="E1275" s="136"/>
      <c r="F1275" s="137"/>
      <c r="G1275" s="137"/>
      <c r="H1275" s="139"/>
      <c r="I1275" s="204"/>
      <c r="J1275" s="204"/>
      <c r="K1275" s="142"/>
      <c r="L1275" s="142"/>
      <c r="M1275" s="143"/>
      <c r="N1275" s="144"/>
      <c r="O1275" s="144"/>
      <c r="P1275" s="144"/>
      <c r="Q1275" s="144"/>
      <c r="R1275" s="142"/>
      <c r="S1275" s="142"/>
    </row>
    <row r="1276" spans="1:19" x14ac:dyDescent="0.25">
      <c r="A1276" s="362"/>
      <c r="B1276" s="136"/>
      <c r="C1276" s="136"/>
      <c r="D1276" s="136"/>
      <c r="E1276" s="136"/>
      <c r="F1276" s="137"/>
      <c r="G1276" s="137"/>
      <c r="H1276" s="139"/>
      <c r="I1276" s="204"/>
      <c r="J1276" s="204"/>
      <c r="K1276" s="142"/>
      <c r="L1276" s="142"/>
      <c r="M1276" s="143"/>
      <c r="N1276" s="144"/>
      <c r="O1276" s="144"/>
      <c r="P1276" s="144"/>
      <c r="Q1276" s="144"/>
      <c r="R1276" s="142"/>
      <c r="S1276" s="142"/>
    </row>
    <row r="1277" spans="1:19" x14ac:dyDescent="0.25">
      <c r="A1277" s="362"/>
      <c r="B1277" s="136"/>
      <c r="C1277" s="136"/>
      <c r="D1277" s="136"/>
      <c r="E1277" s="136"/>
      <c r="F1277" s="137"/>
      <c r="G1277" s="137"/>
      <c r="H1277" s="139"/>
      <c r="I1277" s="204"/>
      <c r="J1277" s="204"/>
      <c r="K1277" s="142"/>
      <c r="L1277" s="142"/>
      <c r="M1277" s="143"/>
      <c r="N1277" s="144"/>
      <c r="O1277" s="144"/>
      <c r="P1277" s="144"/>
      <c r="Q1277" s="144"/>
      <c r="R1277" s="142"/>
      <c r="S1277" s="142"/>
    </row>
    <row r="1278" spans="1:19" x14ac:dyDescent="0.25">
      <c r="A1278" s="1"/>
      <c r="B1278" s="1"/>
      <c r="C1278" s="1" t="s">
        <v>139</v>
      </c>
      <c r="D1278" s="2"/>
      <c r="E1278" s="1"/>
      <c r="F1278" s="1"/>
      <c r="G1278" s="79"/>
      <c r="H1278" s="80"/>
      <c r="I1278" s="80"/>
      <c r="J1278" s="1"/>
      <c r="K1278" s="6"/>
      <c r="L1278" s="1"/>
      <c r="M1278" s="1"/>
      <c r="N1278" s="1"/>
      <c r="O1278" s="6"/>
      <c r="P1278" s="6"/>
      <c r="Q1278" s="6"/>
      <c r="R1278" s="6"/>
      <c r="S1278" s="1"/>
    </row>
    <row r="1279" spans="1:19" x14ac:dyDescent="0.25">
      <c r="A1279" s="1"/>
      <c r="B1279" s="1"/>
      <c r="C1279" s="1"/>
      <c r="D1279" s="2"/>
      <c r="E1279" s="1"/>
      <c r="F1279" s="1"/>
      <c r="G1279" s="79"/>
      <c r="H1279" s="80"/>
      <c r="I1279" s="80"/>
      <c r="J1279" s="1"/>
      <c r="K1279" s="6"/>
      <c r="L1279" s="1"/>
      <c r="M1279" s="1"/>
      <c r="N1279" s="1"/>
      <c r="O1279" s="6"/>
      <c r="P1279" s="6"/>
      <c r="Q1279" s="6"/>
      <c r="R1279" s="6"/>
      <c r="S1279" s="1"/>
    </row>
    <row r="1280" spans="1:19" x14ac:dyDescent="0.25">
      <c r="A1280" s="1"/>
      <c r="B1280" s="1"/>
      <c r="C1280" s="1"/>
      <c r="D1280" s="2"/>
      <c r="E1280" s="1"/>
      <c r="F1280" s="1"/>
      <c r="G1280" s="79"/>
      <c r="H1280" s="80"/>
      <c r="I1280" s="80"/>
      <c r="J1280" s="1"/>
      <c r="K1280" s="6"/>
      <c r="L1280" s="1"/>
      <c r="M1280" s="1"/>
      <c r="N1280" s="1"/>
      <c r="O1280" s="6"/>
      <c r="P1280" s="6"/>
      <c r="Q1280" s="6"/>
      <c r="R1280" s="6"/>
      <c r="S1280" s="1"/>
    </row>
    <row r="1281" spans="1:19" x14ac:dyDescent="0.25">
      <c r="A1281" s="1"/>
      <c r="B1281" s="1"/>
      <c r="C1281" s="1"/>
      <c r="D1281" s="2"/>
      <c r="E1281" s="1"/>
      <c r="F1281" s="1"/>
      <c r="G1281" s="79"/>
      <c r="H1281" s="80"/>
      <c r="I1281" s="80"/>
      <c r="J1281" s="1"/>
      <c r="K1281" s="6"/>
      <c r="L1281" s="1"/>
      <c r="M1281" s="1"/>
      <c r="N1281" s="1"/>
      <c r="O1281" s="6"/>
      <c r="P1281" s="6"/>
      <c r="Q1281" s="6"/>
      <c r="R1281" s="6"/>
      <c r="S1281" s="1"/>
    </row>
    <row r="1282" spans="1:19" x14ac:dyDescent="0.25">
      <c r="A1282" s="1"/>
      <c r="B1282" s="81" t="s">
        <v>0</v>
      </c>
      <c r="C1282" s="81"/>
      <c r="D1282" s="81"/>
      <c r="E1282" s="9" t="s">
        <v>71</v>
      </c>
      <c r="F1282" s="9"/>
      <c r="G1282" s="9"/>
      <c r="H1282" s="9"/>
      <c r="I1282" s="9"/>
      <c r="J1282" s="9"/>
      <c r="K1282" s="10"/>
      <c r="L1282" s="11"/>
      <c r="M1282" s="11"/>
      <c r="N1282" s="11"/>
      <c r="O1282" s="6"/>
      <c r="P1282" s="6"/>
      <c r="Q1282" s="6"/>
      <c r="R1282" s="6"/>
      <c r="S1282" s="1"/>
    </row>
    <row r="1283" spans="1:19" x14ac:dyDescent="0.25">
      <c r="A1283" s="1"/>
      <c r="B1283" s="82" t="s">
        <v>2</v>
      </c>
      <c r="C1283" s="82"/>
      <c r="D1283" s="82"/>
      <c r="E1283" s="83" t="s">
        <v>211</v>
      </c>
      <c r="F1283" s="83"/>
      <c r="G1283" s="83"/>
      <c r="H1283" s="83"/>
      <c r="I1283" s="83"/>
      <c r="J1283" s="83"/>
      <c r="K1283" s="10"/>
      <c r="L1283" s="11"/>
      <c r="M1283" s="11"/>
      <c r="N1283" s="11"/>
      <c r="O1283" s="6"/>
      <c r="P1283" s="6"/>
      <c r="Q1283" s="6"/>
      <c r="R1283" s="6"/>
      <c r="S1283" s="1"/>
    </row>
    <row r="1284" spans="1:19" x14ac:dyDescent="0.25">
      <c r="A1284" s="13"/>
      <c r="B1284" s="81" t="s">
        <v>4</v>
      </c>
      <c r="C1284" s="81"/>
      <c r="D1284" s="81"/>
      <c r="E1284" s="84" t="s">
        <v>70</v>
      </c>
      <c r="F1284" s="85"/>
      <c r="G1284" s="86"/>
      <c r="H1284" s="87"/>
      <c r="I1284" s="88"/>
      <c r="J1284" s="89"/>
      <c r="K1284" s="6"/>
      <c r="L1284" s="11"/>
      <c r="M1284" s="11"/>
      <c r="N1284" s="11"/>
      <c r="O1284" s="6"/>
      <c r="P1284" s="6"/>
      <c r="Q1284" s="6"/>
      <c r="R1284" s="6"/>
      <c r="S1284" s="1"/>
    </row>
    <row r="1285" spans="1:19" ht="15.75" thickBot="1" x14ac:dyDescent="0.3">
      <c r="A1285" s="13"/>
      <c r="B1285" s="145"/>
      <c r="C1285" s="145"/>
      <c r="D1285" s="145"/>
      <c r="E1285" s="91"/>
      <c r="F1285" s="92"/>
      <c r="G1285" s="93"/>
      <c r="H1285" s="94"/>
      <c r="I1285" s="95"/>
      <c r="J1285" s="27"/>
      <c r="K1285" s="6"/>
      <c r="L1285" s="11"/>
      <c r="M1285" s="11"/>
      <c r="N1285" s="11"/>
      <c r="O1285" s="6"/>
      <c r="P1285" s="6"/>
      <c r="Q1285" s="6"/>
      <c r="R1285" s="6"/>
      <c r="S1285" s="1"/>
    </row>
    <row r="1286" spans="1:19" x14ac:dyDescent="0.25">
      <c r="A1286" s="13"/>
      <c r="B1286" s="29" t="s">
        <v>6</v>
      </c>
      <c r="C1286" s="30" t="s">
        <v>7</v>
      </c>
      <c r="D1286" s="30"/>
      <c r="E1286" s="30" t="s">
        <v>8</v>
      </c>
      <c r="F1286" s="30" t="s">
        <v>9</v>
      </c>
      <c r="G1286" s="96" t="s">
        <v>10</v>
      </c>
      <c r="H1286" s="97" t="s">
        <v>73</v>
      </c>
      <c r="I1286" s="30" t="s">
        <v>12</v>
      </c>
      <c r="J1286" s="30"/>
      <c r="K1286" s="30"/>
      <c r="L1286" s="30"/>
      <c r="M1286" s="30"/>
      <c r="N1286" s="30" t="s">
        <v>13</v>
      </c>
      <c r="O1286" s="30"/>
      <c r="P1286" s="30" t="s">
        <v>14</v>
      </c>
      <c r="Q1286" s="30"/>
      <c r="R1286" s="30" t="s">
        <v>15</v>
      </c>
      <c r="S1286" s="32"/>
    </row>
    <row r="1287" spans="1:19" x14ac:dyDescent="0.25">
      <c r="A1287" s="13"/>
      <c r="B1287" s="33"/>
      <c r="C1287" s="34" t="s">
        <v>16</v>
      </c>
      <c r="D1287" s="34" t="s">
        <v>17</v>
      </c>
      <c r="E1287" s="34"/>
      <c r="F1287" s="34"/>
      <c r="G1287" s="98"/>
      <c r="H1287" s="99"/>
      <c r="I1287" s="34" t="s">
        <v>18</v>
      </c>
      <c r="J1287" s="34"/>
      <c r="K1287" s="34" t="s">
        <v>19</v>
      </c>
      <c r="L1287" s="34"/>
      <c r="M1287" s="34"/>
      <c r="N1287" s="34" t="s">
        <v>20</v>
      </c>
      <c r="O1287" s="34"/>
      <c r="P1287" s="34" t="s">
        <v>20</v>
      </c>
      <c r="Q1287" s="34"/>
      <c r="R1287" s="34"/>
      <c r="S1287" s="36"/>
    </row>
    <row r="1288" spans="1:19" ht="23.25" thickBot="1" x14ac:dyDescent="0.3">
      <c r="A1288" s="13"/>
      <c r="B1288" s="163"/>
      <c r="C1288" s="164"/>
      <c r="D1288" s="164"/>
      <c r="E1288" s="164"/>
      <c r="F1288" s="164"/>
      <c r="G1288" s="165"/>
      <c r="H1288" s="166"/>
      <c r="I1288" s="167" t="s">
        <v>21</v>
      </c>
      <c r="J1288" s="168" t="s">
        <v>22</v>
      </c>
      <c r="K1288" s="168" t="s">
        <v>23</v>
      </c>
      <c r="L1288" s="168" t="s">
        <v>24</v>
      </c>
      <c r="M1288" s="169" t="s">
        <v>25</v>
      </c>
      <c r="N1288" s="168" t="s">
        <v>26</v>
      </c>
      <c r="O1288" s="168" t="s">
        <v>25</v>
      </c>
      <c r="P1288" s="168" t="s">
        <v>21</v>
      </c>
      <c r="Q1288" s="168" t="s">
        <v>22</v>
      </c>
      <c r="R1288" s="168" t="s">
        <v>27</v>
      </c>
      <c r="S1288" s="170" t="s">
        <v>28</v>
      </c>
    </row>
    <row r="1289" spans="1:19" ht="225.75" thickBot="1" x14ac:dyDescent="0.3">
      <c r="A1289" s="362"/>
      <c r="B1289" s="217">
        <v>159951001</v>
      </c>
      <c r="C1289" s="218">
        <v>413001</v>
      </c>
      <c r="D1289" s="218" t="s">
        <v>212</v>
      </c>
      <c r="E1289" s="218" t="s">
        <v>213</v>
      </c>
      <c r="F1289" s="48" t="s">
        <v>38</v>
      </c>
      <c r="G1289" s="219" t="s">
        <v>38</v>
      </c>
      <c r="H1289" s="211">
        <v>352156</v>
      </c>
      <c r="I1289" s="220"/>
      <c r="J1289" s="211">
        <v>352156</v>
      </c>
      <c r="K1289" s="213">
        <v>0</v>
      </c>
      <c r="L1289" s="213">
        <v>0</v>
      </c>
      <c r="M1289" s="214" t="s">
        <v>33</v>
      </c>
      <c r="N1289" s="215">
        <v>0</v>
      </c>
      <c r="O1289" s="213">
        <v>100</v>
      </c>
      <c r="P1289" s="213">
        <v>0</v>
      </c>
      <c r="Q1289" s="213">
        <v>100</v>
      </c>
      <c r="R1289" s="213" t="s">
        <v>38</v>
      </c>
      <c r="S1289" s="216" t="s">
        <v>38</v>
      </c>
    </row>
    <row r="1290" spans="1:19" ht="158.25" thickBot="1" x14ac:dyDescent="0.3">
      <c r="A1290" s="362"/>
      <c r="B1290" s="217">
        <v>159951011</v>
      </c>
      <c r="C1290" s="218">
        <v>413002</v>
      </c>
      <c r="D1290" s="207" t="s">
        <v>214</v>
      </c>
      <c r="E1290" s="218" t="s">
        <v>65</v>
      </c>
      <c r="F1290" s="48" t="s">
        <v>38</v>
      </c>
      <c r="G1290" s="219" t="s">
        <v>38</v>
      </c>
      <c r="H1290" s="211">
        <v>724069</v>
      </c>
      <c r="I1290" s="220"/>
      <c r="J1290" s="211">
        <v>724069</v>
      </c>
      <c r="K1290" s="213">
        <v>0</v>
      </c>
      <c r="L1290" s="213">
        <v>0</v>
      </c>
      <c r="M1290" s="214" t="s">
        <v>33</v>
      </c>
      <c r="N1290" s="215">
        <v>0</v>
      </c>
      <c r="O1290" s="213">
        <v>100</v>
      </c>
      <c r="P1290" s="213">
        <v>0</v>
      </c>
      <c r="Q1290" s="213">
        <v>100</v>
      </c>
      <c r="R1290" s="213" t="s">
        <v>38</v>
      </c>
      <c r="S1290" s="216" t="s">
        <v>38</v>
      </c>
    </row>
    <row r="1291" spans="1:19" ht="15.75" thickBot="1" x14ac:dyDescent="0.3">
      <c r="A1291" s="362"/>
      <c r="B1291" s="136"/>
      <c r="C1291" s="136"/>
      <c r="D1291" s="136"/>
      <c r="E1291" s="136"/>
      <c r="F1291" s="137"/>
      <c r="G1291" s="205" t="s">
        <v>138</v>
      </c>
      <c r="H1291" s="61">
        <f>SUM(H1263:H1290)</f>
        <v>2702848.12</v>
      </c>
      <c r="I1291" s="192">
        <f>I1263+I1264+I1265+I1266+I1267+I1268+I1289+I1290</f>
        <v>0</v>
      </c>
      <c r="J1291" s="192">
        <f>J1263+J1264+J1265+J1266+J1267+J1268+J1289+J1290</f>
        <v>2702848.12</v>
      </c>
      <c r="K1291" s="221">
        <f>SUM(K1262:K1263)</f>
        <v>0</v>
      </c>
      <c r="L1291" s="222">
        <f>SUM(L1262:L1263)</f>
        <v>0</v>
      </c>
      <c r="M1291" s="223">
        <f>SUM(M1262:M1262)</f>
        <v>0</v>
      </c>
      <c r="N1291" s="144"/>
      <c r="O1291" s="144"/>
      <c r="P1291" s="144"/>
      <c r="Q1291" s="144"/>
      <c r="R1291" s="142"/>
      <c r="S1291" s="142"/>
    </row>
    <row r="1292" spans="1:19" x14ac:dyDescent="0.25">
      <c r="A1292" s="362"/>
      <c r="B1292" s="136"/>
      <c r="C1292" s="136"/>
      <c r="D1292" s="136"/>
      <c r="E1292" s="136"/>
      <c r="F1292" s="137"/>
      <c r="G1292" s="205"/>
      <c r="H1292" s="70"/>
      <c r="I1292" s="70"/>
      <c r="J1292" s="70"/>
      <c r="K1292" s="224"/>
      <c r="L1292" s="225"/>
      <c r="M1292" s="225"/>
      <c r="N1292" s="144"/>
      <c r="O1292" s="144"/>
      <c r="P1292" s="144"/>
      <c r="Q1292" s="144"/>
      <c r="R1292" s="142"/>
      <c r="S1292" s="142"/>
    </row>
    <row r="1293" spans="1:19" x14ac:dyDescent="0.25">
      <c r="A1293" s="362"/>
      <c r="B1293" s="136"/>
      <c r="C1293" s="136"/>
      <c r="D1293" s="136"/>
      <c r="E1293" s="136"/>
      <c r="F1293" s="137"/>
      <c r="G1293" s="205"/>
      <c r="H1293" s="70"/>
      <c r="I1293" s="70"/>
      <c r="J1293" s="70"/>
      <c r="K1293" s="224"/>
      <c r="L1293" s="225"/>
      <c r="M1293" s="225"/>
      <c r="N1293" s="144"/>
      <c r="O1293" s="144"/>
      <c r="P1293" s="144"/>
      <c r="Q1293" s="144"/>
      <c r="R1293" s="142"/>
      <c r="S1293" s="142"/>
    </row>
    <row r="1294" spans="1:19" x14ac:dyDescent="0.25">
      <c r="A1294" s="362"/>
      <c r="B1294" s="136"/>
      <c r="C1294" s="136"/>
      <c r="D1294" s="136"/>
      <c r="E1294" s="136"/>
      <c r="F1294" s="137"/>
      <c r="G1294" s="138"/>
      <c r="H1294" s="139"/>
      <c r="I1294" s="203"/>
      <c r="J1294" s="204"/>
      <c r="K1294" s="142"/>
      <c r="L1294" s="142"/>
      <c r="M1294" s="143"/>
      <c r="N1294" s="144"/>
      <c r="O1294" s="144"/>
      <c r="P1294" s="144"/>
      <c r="Q1294" s="144"/>
      <c r="R1294" s="142"/>
      <c r="S1294" s="142"/>
    </row>
    <row r="1295" spans="1:19" x14ac:dyDescent="0.25">
      <c r="A1295" s="362"/>
      <c r="B1295" s="136"/>
      <c r="C1295" s="136"/>
      <c r="D1295" s="136"/>
      <c r="E1295" s="136"/>
      <c r="F1295" s="137"/>
      <c r="G1295" s="138"/>
      <c r="H1295" s="139"/>
      <c r="I1295" s="203"/>
      <c r="J1295" s="204"/>
      <c r="K1295" s="142"/>
      <c r="L1295" s="142"/>
      <c r="M1295" s="143"/>
      <c r="N1295" s="144"/>
      <c r="O1295" s="144"/>
      <c r="P1295" s="144"/>
      <c r="Q1295" s="144"/>
      <c r="R1295" s="142"/>
      <c r="S1295" s="142"/>
    </row>
    <row r="1296" spans="1:19" x14ac:dyDescent="0.25">
      <c r="A1296" s="362"/>
      <c r="B1296" s="136"/>
      <c r="C1296" s="136"/>
      <c r="D1296" s="136"/>
      <c r="E1296" s="136"/>
      <c r="F1296" s="137"/>
      <c r="G1296" s="138"/>
      <c r="H1296" s="139"/>
      <c r="I1296" s="203"/>
      <c r="J1296" s="204"/>
      <c r="K1296" s="142"/>
      <c r="L1296" s="142"/>
      <c r="M1296" s="143"/>
      <c r="N1296" s="144"/>
      <c r="O1296" s="144"/>
      <c r="P1296" s="144"/>
      <c r="Q1296" s="144"/>
      <c r="R1296" s="142"/>
      <c r="S1296" s="142"/>
    </row>
    <row r="1297" spans="1:19" x14ac:dyDescent="0.25">
      <c r="A1297" s="362"/>
      <c r="B1297" s="136"/>
      <c r="C1297" s="136"/>
      <c r="D1297" s="136"/>
      <c r="E1297" s="136"/>
      <c r="F1297" s="137"/>
      <c r="G1297" s="138"/>
      <c r="H1297" s="139"/>
      <c r="I1297" s="203"/>
      <c r="J1297" s="204"/>
      <c r="K1297" s="142"/>
      <c r="L1297" s="142"/>
      <c r="M1297" s="143"/>
      <c r="N1297" s="144"/>
      <c r="O1297" s="144"/>
      <c r="P1297" s="144"/>
      <c r="Q1297" s="144"/>
      <c r="R1297" s="142"/>
      <c r="S1297" s="142"/>
    </row>
    <row r="1298" spans="1:19" x14ac:dyDescent="0.25">
      <c r="A1298" s="362"/>
      <c r="B1298" s="136"/>
      <c r="C1298" s="136"/>
      <c r="D1298" s="136"/>
      <c r="E1298" s="136"/>
      <c r="F1298" s="137"/>
      <c r="G1298" s="138"/>
      <c r="H1298" s="139"/>
      <c r="I1298" s="203"/>
      <c r="J1298" s="204"/>
      <c r="K1298" s="142"/>
      <c r="L1298" s="142"/>
      <c r="M1298" s="143"/>
      <c r="N1298" s="144"/>
      <c r="O1298" s="144"/>
      <c r="P1298" s="144"/>
      <c r="Q1298" s="144"/>
      <c r="R1298" s="142"/>
      <c r="S1298" s="142"/>
    </row>
    <row r="1299" spans="1:19" x14ac:dyDescent="0.25">
      <c r="A1299" s="362"/>
      <c r="B1299" s="136"/>
      <c r="C1299" s="136"/>
      <c r="D1299" s="136"/>
      <c r="E1299" s="136"/>
      <c r="F1299" s="137"/>
      <c r="G1299" s="138"/>
      <c r="H1299" s="139"/>
      <c r="I1299" s="203"/>
      <c r="J1299" s="204"/>
      <c r="K1299" s="142"/>
      <c r="L1299" s="142"/>
      <c r="M1299" s="143"/>
      <c r="N1299" s="144"/>
      <c r="O1299" s="144"/>
      <c r="P1299" s="144"/>
      <c r="Q1299" s="144"/>
      <c r="R1299" s="142"/>
      <c r="S1299" s="142"/>
    </row>
    <row r="1300" spans="1:19" x14ac:dyDescent="0.25">
      <c r="A1300" s="362"/>
      <c r="B1300" s="136"/>
      <c r="C1300" s="136"/>
      <c r="D1300" s="136"/>
      <c r="E1300" s="136"/>
      <c r="F1300" s="137"/>
      <c r="G1300" s="138"/>
      <c r="H1300" s="139"/>
      <c r="I1300" s="203"/>
      <c r="J1300" s="204"/>
      <c r="K1300" s="142"/>
      <c r="L1300" s="142"/>
      <c r="M1300" s="143"/>
      <c r="N1300" s="144"/>
      <c r="O1300" s="144"/>
      <c r="P1300" s="144"/>
      <c r="Q1300" s="144"/>
      <c r="R1300" s="142"/>
      <c r="S1300" s="142"/>
    </row>
    <row r="1301" spans="1:19" x14ac:dyDescent="0.25">
      <c r="A1301" s="362"/>
      <c r="B1301" s="136"/>
      <c r="C1301" s="136"/>
      <c r="D1301" s="136"/>
      <c r="E1301" s="136"/>
      <c r="F1301" s="137"/>
      <c r="G1301" s="138"/>
      <c r="H1301" s="139"/>
      <c r="I1301" s="203"/>
      <c r="J1301" s="204"/>
      <c r="K1301" s="142"/>
      <c r="L1301" s="142"/>
      <c r="M1301" s="143"/>
      <c r="N1301" s="144"/>
      <c r="O1301" s="144"/>
      <c r="P1301" s="144"/>
      <c r="Q1301" s="144"/>
      <c r="R1301" s="142"/>
      <c r="S1301" s="142"/>
    </row>
    <row r="1302" spans="1:19" x14ac:dyDescent="0.25">
      <c r="A1302" s="362"/>
      <c r="B1302" s="136"/>
      <c r="C1302" s="136"/>
      <c r="D1302" s="136"/>
      <c r="E1302" s="136"/>
      <c r="F1302" s="137"/>
      <c r="G1302" s="138"/>
      <c r="H1302" s="139"/>
      <c r="I1302" s="203"/>
      <c r="J1302" s="204"/>
      <c r="K1302" s="142"/>
      <c r="L1302" s="142"/>
      <c r="M1302" s="143"/>
      <c r="N1302" s="144"/>
      <c r="O1302" s="144"/>
      <c r="P1302" s="144"/>
      <c r="Q1302" s="144"/>
      <c r="R1302" s="142"/>
      <c r="S1302" s="142"/>
    </row>
    <row r="1303" spans="1:19" x14ac:dyDescent="0.25">
      <c r="A1303" s="362"/>
      <c r="B1303" s="136"/>
      <c r="C1303" s="136"/>
      <c r="D1303" s="136"/>
      <c r="E1303" s="136"/>
      <c r="F1303" s="137"/>
      <c r="G1303" s="138"/>
      <c r="H1303" s="139"/>
      <c r="I1303" s="203"/>
      <c r="J1303" s="204"/>
      <c r="K1303" s="142"/>
      <c r="L1303" s="142"/>
      <c r="M1303" s="143"/>
      <c r="N1303" s="144"/>
      <c r="O1303" s="144"/>
      <c r="P1303" s="144"/>
      <c r="Q1303" s="144"/>
      <c r="R1303" s="142"/>
      <c r="S1303" s="142"/>
    </row>
    <row r="1304" spans="1:19" x14ac:dyDescent="0.25">
      <c r="A1304" s="362"/>
      <c r="B1304" s="136"/>
      <c r="C1304" s="136"/>
      <c r="D1304" s="136"/>
      <c r="E1304" s="136"/>
      <c r="F1304" s="137"/>
      <c r="G1304" s="138"/>
      <c r="H1304" s="139"/>
      <c r="I1304" s="203"/>
      <c r="J1304" s="204"/>
      <c r="K1304" s="142"/>
      <c r="L1304" s="142"/>
      <c r="M1304" s="143"/>
      <c r="N1304" s="144"/>
      <c r="O1304" s="144"/>
      <c r="P1304" s="144"/>
      <c r="Q1304" s="144"/>
      <c r="R1304" s="142"/>
      <c r="S1304" s="142"/>
    </row>
    <row r="1305" spans="1:19" x14ac:dyDescent="0.25">
      <c r="I1305" s="178"/>
    </row>
    <row r="1306" spans="1:19" x14ac:dyDescent="0.25">
      <c r="I1306" s="178"/>
    </row>
    <row r="1307" spans="1:19" x14ac:dyDescent="0.25">
      <c r="A1307" s="1"/>
      <c r="B1307" s="1"/>
      <c r="C1307" s="1" t="s">
        <v>139</v>
      </c>
      <c r="D1307" s="2"/>
      <c r="E1307" s="1"/>
      <c r="F1307" s="2"/>
      <c r="G1307" s="1"/>
      <c r="H1307" s="80"/>
      <c r="I1307" s="80"/>
      <c r="J1307" s="1"/>
      <c r="K1307" s="6"/>
      <c r="L1307" s="1"/>
      <c r="M1307" s="1"/>
      <c r="N1307" s="226"/>
      <c r="O1307" s="227"/>
      <c r="P1307" s="6"/>
      <c r="Q1307" s="6"/>
      <c r="R1307" s="6"/>
      <c r="S1307" s="1"/>
    </row>
    <row r="1308" spans="1:19" x14ac:dyDescent="0.25">
      <c r="A1308" s="1"/>
      <c r="B1308" s="1"/>
      <c r="C1308" s="1"/>
      <c r="D1308" s="2"/>
      <c r="E1308" s="1"/>
      <c r="F1308" s="2"/>
      <c r="G1308" s="1"/>
      <c r="H1308" s="80"/>
      <c r="I1308" s="80"/>
      <c r="J1308" s="1"/>
      <c r="K1308" s="6"/>
      <c r="L1308" s="1"/>
      <c r="M1308" s="1"/>
      <c r="N1308" s="226"/>
      <c r="O1308" s="227"/>
      <c r="P1308" s="6"/>
      <c r="Q1308" s="6"/>
      <c r="R1308" s="6"/>
      <c r="S1308" s="1"/>
    </row>
    <row r="1309" spans="1:19" x14ac:dyDescent="0.25">
      <c r="A1309" s="1"/>
      <c r="B1309" s="1"/>
      <c r="C1309" s="1"/>
      <c r="D1309" s="2"/>
      <c r="E1309" s="1"/>
      <c r="F1309" s="2"/>
      <c r="G1309" s="1"/>
      <c r="H1309" s="80"/>
      <c r="I1309" s="80"/>
      <c r="J1309" s="1"/>
      <c r="K1309" s="6"/>
      <c r="L1309" s="1"/>
      <c r="M1309" s="1"/>
      <c r="N1309" s="226"/>
      <c r="O1309" s="227"/>
      <c r="P1309" s="6"/>
      <c r="Q1309" s="6"/>
      <c r="R1309" s="6"/>
      <c r="S1309" s="1"/>
    </row>
    <row r="1310" spans="1:19" x14ac:dyDescent="0.25">
      <c r="A1310" s="1"/>
      <c r="B1310" s="81" t="s">
        <v>0</v>
      </c>
      <c r="C1310" s="81"/>
      <c r="D1310" s="81"/>
      <c r="E1310" s="9" t="s">
        <v>215</v>
      </c>
      <c r="F1310" s="9"/>
      <c r="G1310" s="9"/>
      <c r="H1310" s="9"/>
      <c r="I1310" s="9"/>
      <c r="J1310" s="9"/>
      <c r="K1310" s="10"/>
      <c r="L1310" s="11"/>
      <c r="M1310" s="11"/>
      <c r="N1310" s="228"/>
      <c r="O1310" s="227"/>
      <c r="P1310" s="6"/>
      <c r="Q1310" s="6"/>
      <c r="R1310" s="6"/>
      <c r="S1310" s="1"/>
    </row>
    <row r="1311" spans="1:19" x14ac:dyDescent="0.25">
      <c r="A1311" s="1"/>
      <c r="C1311" s="229"/>
      <c r="D1311" s="229" t="s">
        <v>2</v>
      </c>
      <c r="E1311" s="230" t="s">
        <v>216</v>
      </c>
      <c r="F1311" s="230"/>
      <c r="G1311" s="230"/>
      <c r="H1311" s="230"/>
      <c r="I1311" s="230"/>
      <c r="J1311" s="230"/>
      <c r="K1311" s="10"/>
      <c r="L1311" s="11"/>
      <c r="M1311" s="11"/>
      <c r="N1311" s="228"/>
      <c r="O1311" s="227"/>
      <c r="P1311" s="6"/>
      <c r="Q1311" s="6"/>
      <c r="R1311" s="6"/>
      <c r="S1311" s="1"/>
    </row>
    <row r="1312" spans="1:19" x14ac:dyDescent="0.25">
      <c r="A1312" s="13"/>
      <c r="C1312" s="145"/>
      <c r="D1312" s="145" t="s">
        <v>4</v>
      </c>
      <c r="E1312" s="231" t="s">
        <v>70</v>
      </c>
      <c r="F1312" s="231"/>
      <c r="G1312" s="16"/>
      <c r="H1312" s="87"/>
      <c r="I1312" s="88"/>
      <c r="J1312" s="89"/>
      <c r="K1312" s="6"/>
      <c r="L1312" s="11"/>
      <c r="M1312" s="11"/>
      <c r="N1312" s="228"/>
      <c r="O1312" s="227"/>
      <c r="P1312" s="6"/>
      <c r="Q1312" s="6"/>
      <c r="R1312" s="6"/>
      <c r="S1312" s="1"/>
    </row>
    <row r="1313" spans="1:19" ht="15.75" thickBot="1" x14ac:dyDescent="0.3">
      <c r="A1313" s="37"/>
      <c r="B1313" s="232"/>
      <c r="C1313" s="232"/>
      <c r="D1313" s="233"/>
      <c r="E1313" s="232"/>
      <c r="F1313" s="234"/>
      <c r="G1313" s="235"/>
      <c r="H1313" s="236"/>
      <c r="I1313" s="236"/>
      <c r="J1313" s="236"/>
      <c r="K1313" s="237"/>
      <c r="L1313" s="237"/>
      <c r="M1313" s="238"/>
      <c r="N1313" s="239"/>
      <c r="O1313" s="237"/>
      <c r="P1313" s="237"/>
      <c r="Q1313" s="237"/>
      <c r="R1313" s="237"/>
      <c r="S1313" s="237"/>
    </row>
    <row r="1314" spans="1:19" x14ac:dyDescent="0.25">
      <c r="A1314" s="37"/>
      <c r="B1314" s="240" t="s">
        <v>217</v>
      </c>
      <c r="C1314" s="241" t="s">
        <v>7</v>
      </c>
      <c r="D1314" s="242"/>
      <c r="E1314" s="243" t="s">
        <v>218</v>
      </c>
      <c r="F1314" s="243" t="s">
        <v>219</v>
      </c>
      <c r="G1314" s="243" t="s">
        <v>10</v>
      </c>
      <c r="H1314" s="244" t="s">
        <v>73</v>
      </c>
      <c r="I1314" s="241" t="s">
        <v>12</v>
      </c>
      <c r="J1314" s="245"/>
      <c r="K1314" s="245"/>
      <c r="L1314" s="245"/>
      <c r="M1314" s="242"/>
      <c r="N1314" s="246" t="s">
        <v>13</v>
      </c>
      <c r="O1314" s="247"/>
      <c r="P1314" s="246" t="s">
        <v>14</v>
      </c>
      <c r="Q1314" s="247"/>
      <c r="R1314" s="246" t="s">
        <v>15</v>
      </c>
      <c r="S1314" s="248"/>
    </row>
    <row r="1315" spans="1:19" x14ac:dyDescent="0.25">
      <c r="A1315" s="37"/>
      <c r="B1315" s="249"/>
      <c r="C1315" s="39" t="s">
        <v>16</v>
      </c>
      <c r="D1315" s="39" t="s">
        <v>17</v>
      </c>
      <c r="E1315" s="250"/>
      <c r="F1315" s="250"/>
      <c r="G1315" s="250"/>
      <c r="H1315" s="251"/>
      <c r="I1315" s="252" t="s">
        <v>18</v>
      </c>
      <c r="J1315" s="253"/>
      <c r="K1315" s="252" t="s">
        <v>19</v>
      </c>
      <c r="L1315" s="254"/>
      <c r="M1315" s="253"/>
      <c r="N1315" s="255" t="s">
        <v>20</v>
      </c>
      <c r="O1315" s="256"/>
      <c r="P1315" s="255" t="s">
        <v>20</v>
      </c>
      <c r="Q1315" s="256"/>
      <c r="R1315" s="255"/>
      <c r="S1315" s="257"/>
    </row>
    <row r="1316" spans="1:19" ht="23.25" thickBot="1" x14ac:dyDescent="0.3">
      <c r="A1316" s="37"/>
      <c r="B1316" s="249"/>
      <c r="C1316" s="250"/>
      <c r="D1316" s="250"/>
      <c r="E1316" s="250"/>
      <c r="F1316" s="250"/>
      <c r="G1316" s="250"/>
      <c r="H1316" s="251"/>
      <c r="I1316" s="102" t="s">
        <v>24</v>
      </c>
      <c r="J1316" s="43" t="s">
        <v>22</v>
      </c>
      <c r="K1316" s="43" t="s">
        <v>220</v>
      </c>
      <c r="L1316" s="43" t="s">
        <v>24</v>
      </c>
      <c r="M1316" s="258" t="s">
        <v>25</v>
      </c>
      <c r="N1316" s="259" t="s">
        <v>26</v>
      </c>
      <c r="O1316" s="43" t="s">
        <v>25</v>
      </c>
      <c r="P1316" s="43" t="s">
        <v>21</v>
      </c>
      <c r="Q1316" s="43" t="s">
        <v>25</v>
      </c>
      <c r="R1316" s="260" t="s">
        <v>27</v>
      </c>
      <c r="S1316" s="261" t="s">
        <v>28</v>
      </c>
    </row>
    <row r="1317" spans="1:19" ht="67.5" x14ac:dyDescent="0.25">
      <c r="A1317" s="362"/>
      <c r="B1317" s="262">
        <v>159951016</v>
      </c>
      <c r="C1317" s="263">
        <v>405001</v>
      </c>
      <c r="D1317" s="263" t="s">
        <v>221</v>
      </c>
      <c r="E1317" s="263" t="s">
        <v>119</v>
      </c>
      <c r="F1317" s="105" t="s">
        <v>222</v>
      </c>
      <c r="G1317" s="264" t="s">
        <v>223</v>
      </c>
      <c r="H1317" s="265">
        <v>98931.99</v>
      </c>
      <c r="I1317" s="198"/>
      <c r="J1317" s="266">
        <f>29679.6+69252.39</f>
        <v>98931.989999999991</v>
      </c>
      <c r="K1317" s="110">
        <v>0</v>
      </c>
      <c r="L1317" s="110">
        <v>0</v>
      </c>
      <c r="M1317" s="111" t="s">
        <v>33</v>
      </c>
      <c r="N1317" s="112">
        <f>(I1317*100)/H1317</f>
        <v>0</v>
      </c>
      <c r="O1317" s="112">
        <f>(J1317*100)/H1317</f>
        <v>100</v>
      </c>
      <c r="P1317" s="112">
        <v>0</v>
      </c>
      <c r="Q1317" s="267">
        <v>100</v>
      </c>
      <c r="R1317" s="110"/>
      <c r="S1317" s="113" t="s">
        <v>34</v>
      </c>
    </row>
    <row r="1318" spans="1:19" ht="67.5" x14ac:dyDescent="0.25">
      <c r="A1318" s="362"/>
      <c r="B1318" s="268">
        <v>159951035</v>
      </c>
      <c r="C1318" s="269">
        <v>405002</v>
      </c>
      <c r="D1318" s="269" t="s">
        <v>224</v>
      </c>
      <c r="E1318" s="269" t="s">
        <v>225</v>
      </c>
      <c r="F1318" s="116" t="s">
        <v>226</v>
      </c>
      <c r="G1318" s="270" t="s">
        <v>227</v>
      </c>
      <c r="H1318" s="271">
        <v>489571.31</v>
      </c>
      <c r="I1318" s="200"/>
      <c r="J1318" s="272">
        <f>146871.39+133337.29+104622.79</f>
        <v>384831.47000000003</v>
      </c>
      <c r="K1318" s="121">
        <v>0</v>
      </c>
      <c r="L1318" s="121">
        <v>0</v>
      </c>
      <c r="M1318" s="122" t="s">
        <v>33</v>
      </c>
      <c r="N1318" s="157">
        <f>(I1318*100)/H1318</f>
        <v>0</v>
      </c>
      <c r="O1318" s="157">
        <f>(J1318*100)/H1318</f>
        <v>78.605805148181574</v>
      </c>
      <c r="P1318" s="157">
        <f>I1318*100/H1318</f>
        <v>0</v>
      </c>
      <c r="Q1318" s="157">
        <f>J1318*100/H1318</f>
        <v>78.605805148181574</v>
      </c>
      <c r="R1318" s="121"/>
      <c r="S1318" s="123" t="s">
        <v>34</v>
      </c>
    </row>
    <row r="1319" spans="1:19" ht="90" x14ac:dyDescent="0.25">
      <c r="A1319" s="362"/>
      <c r="B1319" s="114">
        <v>159951051</v>
      </c>
      <c r="C1319" s="115">
        <v>405003</v>
      </c>
      <c r="D1319" s="115" t="s">
        <v>228</v>
      </c>
      <c r="E1319" s="115" t="s">
        <v>229</v>
      </c>
      <c r="F1319" s="116" t="s">
        <v>230</v>
      </c>
      <c r="G1319" s="270" t="s">
        <v>231</v>
      </c>
      <c r="H1319" s="118">
        <v>401494.97</v>
      </c>
      <c r="I1319" s="188"/>
      <c r="J1319" s="200">
        <f>120448.49+281046.48</f>
        <v>401494.97</v>
      </c>
      <c r="K1319" s="121">
        <v>0</v>
      </c>
      <c r="L1319" s="121">
        <v>0</v>
      </c>
      <c r="M1319" s="122" t="s">
        <v>33</v>
      </c>
      <c r="N1319" s="157">
        <f>I1319*100/H1319</f>
        <v>0</v>
      </c>
      <c r="O1319" s="157">
        <f>J1319*100/H1319</f>
        <v>100</v>
      </c>
      <c r="P1319" s="157">
        <f>I1319*100/H1319</f>
        <v>0</v>
      </c>
      <c r="Q1319" s="157">
        <v>100</v>
      </c>
      <c r="R1319" s="121"/>
      <c r="S1319" s="123" t="s">
        <v>34</v>
      </c>
    </row>
    <row r="1320" spans="1:19" ht="90" x14ac:dyDescent="0.25">
      <c r="A1320" s="362"/>
      <c r="B1320" s="268">
        <v>159951043</v>
      </c>
      <c r="C1320" s="269">
        <v>405004</v>
      </c>
      <c r="D1320" s="269" t="s">
        <v>232</v>
      </c>
      <c r="E1320" s="269" t="s">
        <v>148</v>
      </c>
      <c r="F1320" s="116" t="s">
        <v>233</v>
      </c>
      <c r="G1320" s="270" t="s">
        <v>234</v>
      </c>
      <c r="H1320" s="271">
        <v>531596.93000000005</v>
      </c>
      <c r="I1320" s="200"/>
      <c r="J1320" s="272">
        <f>159596.93+372000</f>
        <v>531596.92999999993</v>
      </c>
      <c r="K1320" s="121">
        <v>0</v>
      </c>
      <c r="L1320" s="121">
        <v>0</v>
      </c>
      <c r="M1320" s="122" t="s">
        <v>33</v>
      </c>
      <c r="N1320" s="157">
        <f>(I1320*100)/H1320</f>
        <v>0</v>
      </c>
      <c r="O1320" s="157">
        <f>(J1320*100)/H1320</f>
        <v>99.999999999999972</v>
      </c>
      <c r="P1320" s="157">
        <f>I1320*100/H1320</f>
        <v>0</v>
      </c>
      <c r="Q1320" s="157">
        <f>J1320*100/H1320</f>
        <v>99.999999999999972</v>
      </c>
      <c r="R1320" s="121"/>
      <c r="S1320" s="123" t="s">
        <v>34</v>
      </c>
    </row>
    <row r="1321" spans="1:19" ht="68.25" thickBot="1" x14ac:dyDescent="0.3">
      <c r="A1321" s="362"/>
      <c r="B1321" s="273">
        <v>159951074</v>
      </c>
      <c r="C1321" s="274">
        <v>405005</v>
      </c>
      <c r="D1321" s="274" t="s">
        <v>235</v>
      </c>
      <c r="E1321" s="274" t="s">
        <v>236</v>
      </c>
      <c r="F1321" s="127" t="s">
        <v>199</v>
      </c>
      <c r="G1321" s="275" t="s">
        <v>237</v>
      </c>
      <c r="H1321" s="276">
        <v>541339.62</v>
      </c>
      <c r="I1321" s="202"/>
      <c r="J1321" s="277">
        <f>162401.89+303090.04+75847.69</f>
        <v>541339.62</v>
      </c>
      <c r="K1321" s="132">
        <v>0</v>
      </c>
      <c r="L1321" s="132">
        <v>0</v>
      </c>
      <c r="M1321" s="133" t="s">
        <v>33</v>
      </c>
      <c r="N1321" s="134">
        <f>I1321*100/H1321</f>
        <v>0</v>
      </c>
      <c r="O1321" s="134">
        <f>J1321*100/H1321</f>
        <v>100</v>
      </c>
      <c r="P1321" s="134">
        <f>I1321*100/H1321</f>
        <v>0</v>
      </c>
      <c r="Q1321" s="134">
        <f>J1321*100/H1321</f>
        <v>100</v>
      </c>
      <c r="R1321" s="132"/>
      <c r="S1321" s="135" t="s">
        <v>34</v>
      </c>
    </row>
    <row r="1322" spans="1:19" ht="15.75" thickBot="1" x14ac:dyDescent="0.3">
      <c r="A1322" s="282"/>
      <c r="B1322" s="59"/>
      <c r="C1322" s="59"/>
      <c r="D1322" s="59"/>
      <c r="E1322" s="60"/>
      <c r="F1322" s="60"/>
      <c r="G1322" s="205" t="s">
        <v>138</v>
      </c>
      <c r="H1322" s="61">
        <f>SUM(H1317:H1321)</f>
        <v>2062934.8200000003</v>
      </c>
      <c r="I1322" s="192">
        <f>SUM(I1317:I1321)</f>
        <v>0</v>
      </c>
      <c r="J1322" s="192">
        <f>SUM(J1317:J1321)</f>
        <v>1958194.98</v>
      </c>
      <c r="K1322" s="221">
        <f>SUM(K1317:K1318)</f>
        <v>0</v>
      </c>
      <c r="L1322" s="222">
        <f>SUM(L1317:L1318)</f>
        <v>0</v>
      </c>
      <c r="M1322" s="223">
        <f>SUM(M1317:M1317)</f>
        <v>0</v>
      </c>
      <c r="N1322" s="278"/>
      <c r="O1322" s="60"/>
      <c r="P1322" s="60"/>
      <c r="Q1322" s="60"/>
      <c r="R1322" s="60"/>
      <c r="S1322" s="60"/>
    </row>
    <row r="1323" spans="1:19" x14ac:dyDescent="0.25">
      <c r="A1323" s="282"/>
      <c r="B1323" s="59"/>
      <c r="C1323" s="59"/>
      <c r="D1323" s="59"/>
      <c r="E1323" s="60"/>
      <c r="F1323" s="60"/>
      <c r="G1323" s="205"/>
      <c r="H1323" s="70"/>
      <c r="I1323" s="70"/>
      <c r="J1323" s="70"/>
      <c r="K1323" s="224"/>
      <c r="L1323" s="225"/>
      <c r="M1323" s="225"/>
      <c r="N1323" s="278"/>
      <c r="O1323" s="60"/>
      <c r="P1323" s="60"/>
      <c r="Q1323" s="60"/>
      <c r="R1323" s="60"/>
      <c r="S1323" s="60"/>
    </row>
    <row r="1324" spans="1:19" x14ac:dyDescent="0.25">
      <c r="A1324" s="282"/>
      <c r="B1324" s="68"/>
      <c r="C1324" s="68"/>
      <c r="D1324" s="68"/>
      <c r="E1324" s="69"/>
      <c r="F1324" s="279"/>
      <c r="G1324" s="205"/>
      <c r="H1324" s="70"/>
      <c r="I1324" s="70"/>
      <c r="J1324" s="70"/>
      <c r="K1324" s="224"/>
      <c r="L1324" s="225"/>
      <c r="M1324" s="225"/>
      <c r="N1324" s="278"/>
      <c r="O1324" s="60"/>
      <c r="P1324" s="60"/>
      <c r="Q1324" s="60"/>
      <c r="R1324" s="60"/>
      <c r="S1324" s="60"/>
    </row>
    <row r="1325" spans="1:19" x14ac:dyDescent="0.25">
      <c r="A1325" s="13"/>
      <c r="B1325" s="1"/>
      <c r="C1325" s="1"/>
      <c r="D1325" s="1"/>
      <c r="E1325" s="1"/>
      <c r="F1325" s="2"/>
      <c r="G1325" s="1"/>
      <c r="H1325" s="80"/>
      <c r="I1325" s="80"/>
      <c r="J1325" s="1"/>
      <c r="K1325" s="6"/>
      <c r="L1325" s="1"/>
      <c r="M1325" s="1"/>
      <c r="N1325" s="226"/>
      <c r="O1325" s="227"/>
      <c r="P1325" s="6"/>
      <c r="Q1325" s="6"/>
      <c r="R1325" s="6"/>
      <c r="S1325" s="280"/>
    </row>
    <row r="1326" spans="1:19" x14ac:dyDescent="0.25">
      <c r="A1326" s="13"/>
      <c r="B1326" s="1"/>
      <c r="C1326" s="1"/>
      <c r="D1326" s="1"/>
      <c r="E1326" s="1"/>
      <c r="F1326" s="2"/>
      <c r="G1326" s="1"/>
      <c r="H1326" s="80"/>
      <c r="I1326" s="80"/>
      <c r="J1326" s="1"/>
      <c r="K1326" s="6"/>
      <c r="L1326" s="1"/>
      <c r="M1326" s="1"/>
      <c r="N1326" s="226"/>
      <c r="O1326" s="227"/>
      <c r="P1326" s="6"/>
      <c r="Q1326" s="6"/>
      <c r="R1326" s="6"/>
      <c r="S1326" s="1"/>
    </row>
    <row r="1327" spans="1:19" x14ac:dyDescent="0.25">
      <c r="A1327" s="13"/>
      <c r="B1327" s="1"/>
      <c r="C1327" s="1"/>
      <c r="D1327" s="1"/>
      <c r="E1327" s="1"/>
      <c r="F1327" s="2"/>
      <c r="G1327" s="1"/>
      <c r="H1327" s="80"/>
      <c r="I1327" s="80"/>
      <c r="J1327" s="1"/>
      <c r="K1327" s="6"/>
      <c r="L1327" s="1"/>
      <c r="M1327" s="1"/>
      <c r="N1327" s="226"/>
      <c r="O1327" s="227"/>
      <c r="P1327" s="6"/>
      <c r="Q1327" s="6"/>
      <c r="R1327" s="6"/>
      <c r="S1327" s="1"/>
    </row>
    <row r="1328" spans="1:19" x14ac:dyDescent="0.25">
      <c r="A1328" s="13"/>
      <c r="B1328" s="1"/>
      <c r="C1328" s="1"/>
      <c r="D1328" s="1"/>
      <c r="E1328" s="1"/>
      <c r="F1328" s="2"/>
      <c r="G1328" s="1"/>
      <c r="H1328" s="80"/>
      <c r="I1328" s="80"/>
      <c r="J1328" s="1"/>
      <c r="K1328" s="6"/>
      <c r="L1328" s="1"/>
      <c r="M1328" s="1"/>
      <c r="N1328" s="226"/>
      <c r="O1328" s="227"/>
      <c r="P1328" s="6"/>
      <c r="Q1328" s="6"/>
      <c r="R1328" s="6"/>
      <c r="S1328" s="1"/>
    </row>
    <row r="1329" spans="1:19" x14ac:dyDescent="0.25">
      <c r="A1329" s="13"/>
      <c r="B1329" s="1"/>
      <c r="C1329" s="1"/>
      <c r="D1329" s="1"/>
      <c r="E1329" s="1"/>
      <c r="F1329" s="2"/>
      <c r="G1329" s="1"/>
      <c r="H1329" s="80"/>
      <c r="I1329" s="80"/>
      <c r="J1329" s="1"/>
      <c r="K1329" s="6"/>
      <c r="L1329" s="1"/>
      <c r="M1329" s="1"/>
      <c r="N1329" s="226"/>
      <c r="O1329" s="227"/>
      <c r="P1329" s="6"/>
      <c r="Q1329" s="6"/>
      <c r="R1329" s="6"/>
      <c r="S1329" s="1"/>
    </row>
    <row r="1330" spans="1:19" x14ac:dyDescent="0.25">
      <c r="A1330" s="13"/>
      <c r="B1330" s="1"/>
      <c r="C1330" s="1"/>
      <c r="D1330" s="1"/>
      <c r="E1330" s="1"/>
      <c r="F1330" s="2"/>
      <c r="G1330" s="1"/>
      <c r="H1330" s="80"/>
      <c r="I1330" s="80"/>
      <c r="J1330" s="1"/>
      <c r="K1330" s="6"/>
      <c r="L1330" s="1"/>
      <c r="M1330" s="1"/>
      <c r="N1330" s="226"/>
      <c r="O1330" s="227"/>
      <c r="P1330" s="6"/>
      <c r="Q1330" s="6"/>
      <c r="R1330" s="6"/>
      <c r="S1330" s="1"/>
    </row>
    <row r="1331" spans="1:19" x14ac:dyDescent="0.25">
      <c r="A1331" s="13"/>
      <c r="B1331" s="1"/>
      <c r="C1331" s="1"/>
      <c r="D1331" s="1"/>
      <c r="E1331" s="1"/>
      <c r="F1331" s="2"/>
      <c r="G1331" s="1"/>
      <c r="H1331" s="80"/>
      <c r="I1331" s="80"/>
      <c r="J1331" s="1"/>
      <c r="K1331" s="6"/>
      <c r="L1331" s="1"/>
      <c r="M1331" s="1"/>
      <c r="N1331" s="226"/>
      <c r="O1331" s="227"/>
      <c r="P1331" s="6"/>
      <c r="Q1331" s="6"/>
      <c r="R1331" s="6"/>
      <c r="S1331" s="1"/>
    </row>
    <row r="1332" spans="1:19" x14ac:dyDescent="0.25">
      <c r="A1332" s="13"/>
      <c r="B1332" s="1"/>
      <c r="C1332" s="1"/>
      <c r="D1332" s="1"/>
      <c r="E1332" s="1"/>
      <c r="F1332" s="2"/>
      <c r="G1332" s="1"/>
      <c r="H1332" s="80"/>
      <c r="I1332" s="80"/>
      <c r="J1332" s="1"/>
      <c r="K1332" s="6"/>
      <c r="L1332" s="1"/>
      <c r="M1332" s="1"/>
      <c r="N1332" s="226"/>
      <c r="O1332" s="227"/>
      <c r="P1332" s="6"/>
      <c r="Q1332" s="6"/>
      <c r="R1332" s="6"/>
      <c r="S1332" s="1"/>
    </row>
    <row r="1333" spans="1:19" x14ac:dyDescent="0.25">
      <c r="I1333" s="178"/>
    </row>
    <row r="1334" spans="1:19" x14ac:dyDescent="0.25">
      <c r="I1334" s="178"/>
    </row>
    <row r="1335" spans="1:19" x14ac:dyDescent="0.25">
      <c r="A1335" s="1"/>
      <c r="B1335" s="1"/>
      <c r="C1335" s="1" t="s">
        <v>139</v>
      </c>
      <c r="D1335" s="2"/>
      <c r="E1335" s="1"/>
      <c r="F1335" s="2"/>
      <c r="G1335" s="1"/>
      <c r="H1335" s="80"/>
      <c r="I1335" s="80"/>
      <c r="J1335" s="1"/>
      <c r="K1335" s="6"/>
      <c r="L1335" s="1"/>
      <c r="M1335" s="1"/>
      <c r="N1335" s="226"/>
      <c r="O1335" s="227"/>
      <c r="P1335" s="6"/>
      <c r="Q1335" s="6"/>
      <c r="R1335" s="6"/>
      <c r="S1335" s="1"/>
    </row>
    <row r="1336" spans="1:19" x14ac:dyDescent="0.25">
      <c r="A1336" s="1"/>
      <c r="B1336" s="1"/>
      <c r="C1336" s="1"/>
      <c r="D1336" s="2"/>
      <c r="E1336" s="1"/>
      <c r="F1336" s="2"/>
      <c r="G1336" s="1"/>
      <c r="H1336" s="80"/>
      <c r="I1336" s="80"/>
      <c r="J1336" s="1"/>
      <c r="K1336" s="6"/>
      <c r="L1336" s="1"/>
      <c r="M1336" s="1"/>
      <c r="N1336" s="226"/>
      <c r="O1336" s="227"/>
      <c r="P1336" s="6"/>
      <c r="Q1336" s="6"/>
      <c r="R1336" s="6"/>
      <c r="S1336" s="1"/>
    </row>
    <row r="1337" spans="1:19" x14ac:dyDescent="0.25">
      <c r="A1337" s="1"/>
      <c r="B1337" s="1"/>
      <c r="C1337" s="1"/>
      <c r="D1337" s="2"/>
      <c r="E1337" s="1"/>
      <c r="F1337" s="2"/>
      <c r="G1337" s="1"/>
      <c r="H1337" s="80"/>
      <c r="I1337" s="80"/>
      <c r="J1337" s="1"/>
      <c r="K1337" s="6"/>
      <c r="L1337" s="1"/>
      <c r="M1337" s="1"/>
      <c r="N1337" s="226"/>
      <c r="O1337" s="227"/>
      <c r="P1337" s="6"/>
      <c r="Q1337" s="6"/>
      <c r="R1337" s="6"/>
      <c r="S1337" s="1"/>
    </row>
    <row r="1338" spans="1:19" x14ac:dyDescent="0.25">
      <c r="A1338" s="1"/>
      <c r="B1338" s="81" t="s">
        <v>0</v>
      </c>
      <c r="C1338" s="81"/>
      <c r="D1338" s="81"/>
      <c r="E1338" s="9" t="s">
        <v>215</v>
      </c>
      <c r="F1338" s="9"/>
      <c r="G1338" s="9"/>
      <c r="H1338" s="9"/>
      <c r="I1338" s="9"/>
      <c r="J1338" s="9"/>
      <c r="K1338" s="10"/>
      <c r="L1338" s="11"/>
      <c r="M1338" s="11"/>
      <c r="N1338" s="228"/>
      <c r="O1338" s="227"/>
      <c r="P1338" s="6"/>
      <c r="Q1338" s="6"/>
      <c r="R1338" s="6"/>
      <c r="S1338" s="1"/>
    </row>
    <row r="1339" spans="1:19" x14ac:dyDescent="0.25">
      <c r="A1339" s="1"/>
      <c r="C1339" s="229"/>
      <c r="D1339" s="229" t="s">
        <v>2</v>
      </c>
      <c r="E1339" s="230" t="s">
        <v>238</v>
      </c>
      <c r="F1339" s="230"/>
      <c r="G1339" s="230"/>
      <c r="H1339" s="230"/>
      <c r="I1339" s="230"/>
      <c r="J1339" s="230"/>
      <c r="K1339" s="10"/>
      <c r="L1339" s="11"/>
      <c r="M1339" s="11"/>
      <c r="N1339" s="228"/>
      <c r="O1339" s="227"/>
      <c r="P1339" s="6"/>
      <c r="Q1339" s="6"/>
      <c r="R1339" s="6"/>
      <c r="S1339" s="1"/>
    </row>
    <row r="1340" spans="1:19" x14ac:dyDescent="0.25">
      <c r="A1340" s="13"/>
      <c r="C1340" s="145"/>
      <c r="D1340" s="145" t="s">
        <v>4</v>
      </c>
      <c r="E1340" s="231" t="s">
        <v>70</v>
      </c>
      <c r="F1340" s="231"/>
      <c r="G1340" s="16"/>
      <c r="H1340" s="87"/>
      <c r="I1340" s="88"/>
      <c r="J1340" s="89"/>
      <c r="K1340" s="6"/>
      <c r="L1340" s="11"/>
      <c r="M1340" s="11"/>
      <c r="N1340" s="228"/>
      <c r="O1340" s="227"/>
      <c r="P1340" s="6"/>
      <c r="Q1340" s="6"/>
      <c r="R1340" s="6"/>
      <c r="S1340" s="1"/>
    </row>
    <row r="1341" spans="1:19" x14ac:dyDescent="0.25">
      <c r="A1341" s="37"/>
      <c r="B1341" s="232"/>
      <c r="C1341" s="232"/>
      <c r="D1341" s="233"/>
      <c r="E1341" s="232"/>
      <c r="F1341" s="234"/>
      <c r="G1341" s="235"/>
      <c r="H1341" s="236"/>
      <c r="I1341" s="236"/>
      <c r="J1341" s="236"/>
      <c r="K1341" s="237"/>
      <c r="L1341" s="237"/>
      <c r="M1341" s="238"/>
      <c r="N1341" s="239"/>
      <c r="O1341" s="237"/>
      <c r="P1341" s="237"/>
      <c r="Q1341" s="237"/>
      <c r="R1341" s="237"/>
      <c r="S1341" s="237"/>
    </row>
    <row r="1342" spans="1:19" ht="15.75" thickBot="1" x14ac:dyDescent="0.3">
      <c r="A1342" s="37"/>
      <c r="B1342" s="232"/>
      <c r="C1342" s="232"/>
      <c r="D1342" s="233"/>
      <c r="E1342" s="232"/>
      <c r="F1342" s="234"/>
      <c r="G1342" s="235"/>
      <c r="H1342" s="236"/>
      <c r="I1342" s="236"/>
      <c r="J1342" s="236"/>
      <c r="K1342" s="237"/>
      <c r="L1342" s="237"/>
      <c r="M1342" s="238"/>
      <c r="N1342" s="239"/>
      <c r="O1342" s="237"/>
      <c r="P1342" s="237"/>
      <c r="Q1342" s="237"/>
      <c r="R1342" s="237"/>
      <c r="S1342" s="237"/>
    </row>
    <row r="1343" spans="1:19" x14ac:dyDescent="0.25">
      <c r="A1343" s="37"/>
      <c r="B1343" s="240" t="s">
        <v>217</v>
      </c>
      <c r="C1343" s="241" t="s">
        <v>7</v>
      </c>
      <c r="D1343" s="242"/>
      <c r="E1343" s="243" t="s">
        <v>218</v>
      </c>
      <c r="F1343" s="243" t="s">
        <v>219</v>
      </c>
      <c r="G1343" s="243" t="s">
        <v>10</v>
      </c>
      <c r="H1343" s="244" t="s">
        <v>73</v>
      </c>
      <c r="I1343" s="241" t="s">
        <v>12</v>
      </c>
      <c r="J1343" s="245"/>
      <c r="K1343" s="245"/>
      <c r="L1343" s="245"/>
      <c r="M1343" s="242"/>
      <c r="N1343" s="246" t="s">
        <v>13</v>
      </c>
      <c r="O1343" s="247"/>
      <c r="P1343" s="246" t="s">
        <v>14</v>
      </c>
      <c r="Q1343" s="247"/>
      <c r="R1343" s="246" t="s">
        <v>15</v>
      </c>
      <c r="S1343" s="248"/>
    </row>
    <row r="1344" spans="1:19" x14ac:dyDescent="0.25">
      <c r="A1344" s="37"/>
      <c r="B1344" s="249"/>
      <c r="C1344" s="39" t="s">
        <v>16</v>
      </c>
      <c r="D1344" s="39" t="s">
        <v>17</v>
      </c>
      <c r="E1344" s="250"/>
      <c r="F1344" s="250"/>
      <c r="G1344" s="250"/>
      <c r="H1344" s="251"/>
      <c r="I1344" s="252" t="s">
        <v>18</v>
      </c>
      <c r="J1344" s="253"/>
      <c r="K1344" s="252" t="s">
        <v>19</v>
      </c>
      <c r="L1344" s="254"/>
      <c r="M1344" s="253"/>
      <c r="N1344" s="255" t="s">
        <v>20</v>
      </c>
      <c r="O1344" s="256"/>
      <c r="P1344" s="255" t="s">
        <v>20</v>
      </c>
      <c r="Q1344" s="256"/>
      <c r="R1344" s="255"/>
      <c r="S1344" s="257"/>
    </row>
    <row r="1345" spans="1:19" ht="23.25" thickBot="1" x14ac:dyDescent="0.3">
      <c r="A1345" s="37"/>
      <c r="B1345" s="249"/>
      <c r="C1345" s="250"/>
      <c r="D1345" s="250"/>
      <c r="E1345" s="250"/>
      <c r="F1345" s="250"/>
      <c r="G1345" s="250"/>
      <c r="H1345" s="251"/>
      <c r="I1345" s="102" t="s">
        <v>24</v>
      </c>
      <c r="J1345" s="43" t="s">
        <v>22</v>
      </c>
      <c r="K1345" s="43" t="s">
        <v>220</v>
      </c>
      <c r="L1345" s="43" t="s">
        <v>24</v>
      </c>
      <c r="M1345" s="258" t="s">
        <v>25</v>
      </c>
      <c r="N1345" s="259" t="s">
        <v>26</v>
      </c>
      <c r="O1345" s="43" t="s">
        <v>25</v>
      </c>
      <c r="P1345" s="43" t="s">
        <v>21</v>
      </c>
      <c r="Q1345" s="43" t="s">
        <v>25</v>
      </c>
      <c r="R1345" s="260" t="s">
        <v>27</v>
      </c>
      <c r="S1345" s="261" t="s">
        <v>28</v>
      </c>
    </row>
    <row r="1346" spans="1:19" ht="56.25" x14ac:dyDescent="0.25">
      <c r="A1346" s="362"/>
      <c r="B1346" s="262">
        <v>159951032</v>
      </c>
      <c r="C1346" s="263">
        <v>406001</v>
      </c>
      <c r="D1346" s="263" t="s">
        <v>239</v>
      </c>
      <c r="E1346" s="263" t="s">
        <v>240</v>
      </c>
      <c r="F1346" s="105" t="s">
        <v>241</v>
      </c>
      <c r="G1346" s="105" t="s">
        <v>242</v>
      </c>
      <c r="H1346" s="265">
        <v>420000</v>
      </c>
      <c r="I1346" s="198">
        <v>69046.16</v>
      </c>
      <c r="J1346" s="266">
        <f>126000+121116.46+103837.38+69046.16</f>
        <v>420000</v>
      </c>
      <c r="K1346" s="110">
        <v>0</v>
      </c>
      <c r="L1346" s="110">
        <v>0</v>
      </c>
      <c r="M1346" s="111" t="s">
        <v>33</v>
      </c>
      <c r="N1346" s="112">
        <f>(I1346*100)/H1346</f>
        <v>16.439561904761906</v>
      </c>
      <c r="O1346" s="112">
        <f>(J1346*100)/H1346</f>
        <v>100</v>
      </c>
      <c r="P1346" s="112">
        <f>I1346*100/H1346</f>
        <v>16.439561904761906</v>
      </c>
      <c r="Q1346" s="112">
        <f>J1346*100/H1346</f>
        <v>100</v>
      </c>
      <c r="R1346" s="110"/>
      <c r="S1346" s="113" t="s">
        <v>34</v>
      </c>
    </row>
    <row r="1347" spans="1:19" ht="67.5" x14ac:dyDescent="0.25">
      <c r="A1347" s="362"/>
      <c r="B1347" s="268">
        <v>159951053</v>
      </c>
      <c r="C1347" s="269">
        <v>406002</v>
      </c>
      <c r="D1347" s="269" t="s">
        <v>243</v>
      </c>
      <c r="E1347" s="269" t="s">
        <v>244</v>
      </c>
      <c r="F1347" s="116" t="s">
        <v>245</v>
      </c>
      <c r="G1347" s="116" t="s">
        <v>246</v>
      </c>
      <c r="H1347" s="271">
        <v>56842.31</v>
      </c>
      <c r="I1347" s="200"/>
      <c r="J1347" s="272">
        <v>56842.31</v>
      </c>
      <c r="K1347" s="121">
        <v>0</v>
      </c>
      <c r="L1347" s="121">
        <v>0</v>
      </c>
      <c r="M1347" s="122" t="s">
        <v>33</v>
      </c>
      <c r="N1347" s="157">
        <f>(I1347*100)/H1347</f>
        <v>0</v>
      </c>
      <c r="O1347" s="157">
        <f>(J1347*100)/H1347</f>
        <v>100</v>
      </c>
      <c r="P1347" s="156">
        <v>0</v>
      </c>
      <c r="Q1347" s="156">
        <v>100</v>
      </c>
      <c r="R1347" s="121"/>
      <c r="S1347" s="123" t="s">
        <v>34</v>
      </c>
    </row>
    <row r="1348" spans="1:19" ht="45.75" thickBot="1" x14ac:dyDescent="0.3">
      <c r="A1348" s="362"/>
      <c r="B1348" s="273">
        <v>159951065</v>
      </c>
      <c r="C1348" s="274">
        <v>406003</v>
      </c>
      <c r="D1348" s="274" t="s">
        <v>247</v>
      </c>
      <c r="E1348" s="274" t="s">
        <v>248</v>
      </c>
      <c r="F1348" s="127" t="s">
        <v>249</v>
      </c>
      <c r="G1348" s="127" t="s">
        <v>250</v>
      </c>
      <c r="H1348" s="276">
        <v>264234.38</v>
      </c>
      <c r="I1348" s="202"/>
      <c r="J1348" s="277">
        <f>79270.31+66215.75+59374.16+59374.16</f>
        <v>264234.38</v>
      </c>
      <c r="K1348" s="132">
        <v>0</v>
      </c>
      <c r="L1348" s="132">
        <v>0</v>
      </c>
      <c r="M1348" s="133" t="s">
        <v>33</v>
      </c>
      <c r="N1348" s="134">
        <f>(I1348*100)/H1348</f>
        <v>0</v>
      </c>
      <c r="O1348" s="134">
        <f>(J1348*100)/H1348</f>
        <v>100</v>
      </c>
      <c r="P1348" s="134">
        <f>I1348*100/H1348</f>
        <v>0</v>
      </c>
      <c r="Q1348" s="134">
        <f>J1348*100/H1348</f>
        <v>100</v>
      </c>
      <c r="R1348" s="132"/>
      <c r="S1348" s="135" t="s">
        <v>34</v>
      </c>
    </row>
    <row r="1349" spans="1:19" ht="15.75" thickBot="1" x14ac:dyDescent="0.3">
      <c r="A1349" s="282"/>
      <c r="B1349" s="59"/>
      <c r="C1349" s="59"/>
      <c r="D1349" s="59"/>
      <c r="E1349" s="60"/>
      <c r="F1349" s="60"/>
      <c r="G1349" s="205" t="s">
        <v>138</v>
      </c>
      <c r="H1349" s="61">
        <f>SUM(H1346:H1348)</f>
        <v>741076.69</v>
      </c>
      <c r="I1349" s="192">
        <f>SUM(I1346:I1348)</f>
        <v>69046.16</v>
      </c>
      <c r="J1349" s="192">
        <f>SUM(J1346:J1348)</f>
        <v>741076.69</v>
      </c>
      <c r="K1349" s="221">
        <f>SUM(K1346:K1346)</f>
        <v>0</v>
      </c>
      <c r="L1349" s="222">
        <f>SUM(L1346:L1346)</f>
        <v>0</v>
      </c>
      <c r="M1349" s="223">
        <f>SUM(M1346:M1346)</f>
        <v>0</v>
      </c>
      <c r="N1349" s="278"/>
      <c r="O1349" s="60"/>
      <c r="P1349" s="60"/>
      <c r="Q1349" s="60"/>
      <c r="R1349" s="60"/>
      <c r="S1349" s="60"/>
    </row>
    <row r="1350" spans="1:19" x14ac:dyDescent="0.25">
      <c r="A1350" s="282"/>
      <c r="B1350" s="281"/>
      <c r="C1350" s="281"/>
      <c r="D1350" s="281"/>
      <c r="E1350" s="282"/>
      <c r="F1350" s="283"/>
      <c r="G1350" s="284"/>
      <c r="H1350" s="285"/>
      <c r="I1350" s="285"/>
      <c r="J1350" s="286"/>
      <c r="K1350" s="287"/>
      <c r="L1350" s="288"/>
      <c r="M1350" s="289"/>
      <c r="N1350" s="290"/>
      <c r="O1350" s="291"/>
      <c r="P1350" s="291"/>
      <c r="Q1350" s="291"/>
      <c r="R1350" s="291"/>
      <c r="S1350" s="291"/>
    </row>
    <row r="1351" spans="1:19" x14ac:dyDescent="0.25">
      <c r="A1351" s="282"/>
      <c r="B1351" s="281"/>
      <c r="C1351" s="281"/>
      <c r="D1351" s="281"/>
      <c r="E1351" s="282"/>
      <c r="F1351" s="283"/>
      <c r="G1351" s="284"/>
      <c r="H1351" s="286"/>
      <c r="I1351" s="285"/>
      <c r="J1351" s="286"/>
      <c r="K1351" s="287"/>
      <c r="L1351" s="288"/>
      <c r="M1351" s="289"/>
      <c r="N1351" s="290"/>
      <c r="O1351" s="291"/>
      <c r="P1351" s="291"/>
      <c r="Q1351" s="291"/>
      <c r="R1351" s="291"/>
      <c r="S1351" s="291"/>
    </row>
    <row r="1352" spans="1:19" x14ac:dyDescent="0.25">
      <c r="A1352" s="69"/>
      <c r="B1352" s="68"/>
      <c r="C1352" s="68"/>
      <c r="D1352" s="68"/>
      <c r="E1352" s="69"/>
      <c r="F1352" s="279"/>
      <c r="G1352" s="69"/>
      <c r="H1352" s="292"/>
      <c r="I1352" s="293"/>
      <c r="J1352" s="294"/>
      <c r="K1352" s="205"/>
      <c r="L1352" s="295"/>
      <c r="M1352" s="296"/>
      <c r="N1352" s="278"/>
      <c r="O1352" s="291"/>
      <c r="P1352" s="60"/>
      <c r="Q1352" s="60"/>
      <c r="R1352" s="60"/>
      <c r="S1352" s="60"/>
    </row>
    <row r="1353" spans="1:19" x14ac:dyDescent="0.25">
      <c r="A1353" s="13"/>
      <c r="B1353" s="1"/>
      <c r="C1353" s="1"/>
      <c r="D1353" s="1"/>
      <c r="E1353" s="1"/>
      <c r="F1353" s="2"/>
      <c r="G1353" s="1"/>
      <c r="H1353" s="80"/>
      <c r="I1353" s="80"/>
      <c r="J1353" s="1"/>
      <c r="K1353" s="6"/>
      <c r="L1353" s="1"/>
      <c r="M1353" s="1"/>
      <c r="N1353" s="226"/>
      <c r="O1353" s="227"/>
      <c r="P1353" s="6"/>
      <c r="Q1353" s="6"/>
      <c r="R1353" s="6"/>
      <c r="S1353" s="280"/>
    </row>
    <row r="1354" spans="1:19" x14ac:dyDescent="0.25">
      <c r="A1354" s="13"/>
      <c r="B1354" s="1"/>
      <c r="C1354" s="1"/>
      <c r="D1354" s="1"/>
      <c r="E1354" s="1"/>
      <c r="F1354" s="2"/>
      <c r="G1354" s="1"/>
      <c r="H1354" s="80"/>
      <c r="I1354" s="80"/>
      <c r="J1354" s="1"/>
      <c r="K1354" s="6"/>
      <c r="L1354" s="1"/>
      <c r="M1354" s="1"/>
      <c r="N1354" s="226"/>
      <c r="O1354" s="227"/>
      <c r="P1354" s="6"/>
      <c r="Q1354" s="6"/>
      <c r="R1354" s="6"/>
      <c r="S1354" s="1"/>
    </row>
    <row r="1355" spans="1:19" x14ac:dyDescent="0.25">
      <c r="A1355" s="13"/>
      <c r="B1355" s="1"/>
      <c r="C1355" s="1"/>
      <c r="D1355" s="1"/>
      <c r="E1355" s="1"/>
      <c r="F1355" s="2"/>
      <c r="G1355" s="1"/>
      <c r="H1355" s="80"/>
      <c r="I1355" s="80"/>
      <c r="J1355" s="1"/>
      <c r="K1355" s="6"/>
      <c r="L1355" s="1"/>
      <c r="M1355" s="1"/>
      <c r="N1355" s="226"/>
      <c r="O1355" s="227"/>
      <c r="P1355" s="6"/>
      <c r="Q1355" s="6"/>
      <c r="R1355" s="6"/>
      <c r="S1355" s="1"/>
    </row>
    <row r="1356" spans="1:19" x14ac:dyDescent="0.25">
      <c r="A1356" s="13"/>
      <c r="B1356" s="1"/>
      <c r="C1356" s="1"/>
      <c r="D1356" s="1"/>
      <c r="E1356" s="1"/>
      <c r="F1356" s="2"/>
      <c r="G1356" s="1"/>
      <c r="H1356" s="80"/>
      <c r="I1356" s="80"/>
      <c r="J1356" s="1"/>
      <c r="K1356" s="6"/>
      <c r="L1356" s="1"/>
      <c r="M1356" s="1"/>
      <c r="N1356" s="226"/>
      <c r="O1356" s="227"/>
      <c r="P1356" s="6"/>
      <c r="Q1356" s="6"/>
      <c r="R1356" s="6"/>
      <c r="S1356" s="1"/>
    </row>
    <row r="1357" spans="1:19" x14ac:dyDescent="0.25">
      <c r="A1357" s="13"/>
      <c r="B1357" s="1"/>
      <c r="C1357" s="1"/>
      <c r="D1357" s="1"/>
      <c r="E1357" s="1"/>
      <c r="F1357" s="2"/>
      <c r="G1357" s="1"/>
      <c r="H1357" s="80"/>
      <c r="I1357" s="80"/>
      <c r="J1357" s="1"/>
      <c r="K1357" s="6"/>
      <c r="L1357" s="1"/>
      <c r="M1357" s="1"/>
      <c r="N1357" s="226"/>
      <c r="O1357" s="227"/>
      <c r="P1357" s="6"/>
      <c r="Q1357" s="6"/>
      <c r="R1357" s="6"/>
      <c r="S1357" s="1"/>
    </row>
    <row r="1358" spans="1:19" x14ac:dyDescent="0.25">
      <c r="A1358" s="13"/>
      <c r="B1358" s="1"/>
      <c r="C1358" s="1"/>
      <c r="D1358" s="1"/>
      <c r="E1358" s="1"/>
      <c r="F1358" s="2"/>
      <c r="G1358" s="1"/>
      <c r="H1358" s="80"/>
      <c r="I1358" s="80"/>
      <c r="J1358" s="1"/>
      <c r="K1358" s="6"/>
      <c r="L1358" s="1"/>
      <c r="M1358" s="1"/>
      <c r="N1358" s="226"/>
      <c r="O1358" s="227"/>
      <c r="P1358" s="6"/>
      <c r="Q1358" s="6"/>
      <c r="R1358" s="6"/>
      <c r="S1358" s="1"/>
    </row>
    <row r="1359" spans="1:19" x14ac:dyDescent="0.25">
      <c r="A1359" s="13"/>
      <c r="B1359" s="1"/>
      <c r="C1359" s="1"/>
      <c r="D1359" s="1"/>
      <c r="E1359" s="1"/>
      <c r="F1359" s="2"/>
      <c r="G1359" s="1"/>
      <c r="H1359" s="80"/>
      <c r="I1359" s="80"/>
      <c r="J1359" s="1"/>
      <c r="K1359" s="6"/>
      <c r="L1359" s="1"/>
      <c r="M1359" s="1"/>
      <c r="N1359" s="226"/>
      <c r="O1359" s="227"/>
      <c r="P1359" s="6"/>
      <c r="Q1359" s="6"/>
      <c r="R1359" s="6"/>
      <c r="S1359" s="1"/>
    </row>
    <row r="1360" spans="1:19" x14ac:dyDescent="0.25">
      <c r="A1360" s="13"/>
      <c r="B1360" s="1"/>
      <c r="C1360" s="1"/>
      <c r="D1360" s="1"/>
      <c r="E1360" s="1"/>
      <c r="F1360" s="2"/>
      <c r="G1360" s="1"/>
      <c r="H1360" s="80"/>
      <c r="I1360" s="80"/>
      <c r="J1360" s="1"/>
      <c r="K1360" s="6"/>
      <c r="L1360" s="1"/>
      <c r="M1360" s="1"/>
      <c r="N1360" s="226"/>
      <c r="O1360" s="227"/>
      <c r="P1360" s="6"/>
      <c r="Q1360" s="6"/>
      <c r="R1360" s="6"/>
      <c r="S1360" s="1"/>
    </row>
    <row r="1361" spans="1:19" x14ac:dyDescent="0.25">
      <c r="A1361" s="13"/>
      <c r="B1361" s="1"/>
      <c r="C1361" s="1"/>
      <c r="D1361" s="1"/>
      <c r="E1361" s="1"/>
      <c r="F1361" s="2"/>
      <c r="G1361" s="1"/>
      <c r="H1361" s="80"/>
      <c r="I1361" s="80"/>
      <c r="J1361" s="1"/>
      <c r="K1361" s="6"/>
      <c r="L1361" s="1"/>
      <c r="M1361" s="1"/>
      <c r="N1361" s="226"/>
      <c r="O1361" s="227"/>
      <c r="P1361" s="6"/>
      <c r="Q1361" s="6"/>
      <c r="R1361" s="6"/>
      <c r="S1361" s="1"/>
    </row>
    <row r="1362" spans="1:19" x14ac:dyDescent="0.25">
      <c r="A1362" s="13"/>
      <c r="B1362" s="1"/>
      <c r="C1362" s="1"/>
      <c r="D1362" s="1"/>
      <c r="E1362" s="1"/>
      <c r="F1362" s="2"/>
      <c r="G1362" s="1"/>
      <c r="H1362" s="80"/>
      <c r="I1362" s="80"/>
      <c r="J1362" s="1"/>
      <c r="K1362" s="6"/>
      <c r="L1362" s="1"/>
      <c r="M1362" s="1"/>
      <c r="N1362" s="226"/>
      <c r="O1362" s="227"/>
      <c r="P1362" s="6"/>
      <c r="Q1362" s="6"/>
      <c r="R1362" s="6"/>
      <c r="S1362" s="1"/>
    </row>
    <row r="1363" spans="1:19" x14ac:dyDescent="0.25">
      <c r="A1363" s="13"/>
      <c r="B1363" s="1"/>
      <c r="C1363" s="1"/>
      <c r="D1363" s="1"/>
      <c r="E1363" s="1"/>
      <c r="F1363" s="2"/>
      <c r="G1363" s="1"/>
      <c r="H1363" s="80"/>
      <c r="I1363" s="80"/>
      <c r="J1363" s="1"/>
      <c r="K1363" s="6"/>
      <c r="L1363" s="1"/>
      <c r="M1363" s="1"/>
      <c r="N1363" s="226"/>
      <c r="O1363" s="227"/>
      <c r="P1363" s="6"/>
      <c r="Q1363" s="6"/>
      <c r="R1363" s="6"/>
      <c r="S1363" s="1"/>
    </row>
    <row r="1364" spans="1:19" x14ac:dyDescent="0.25">
      <c r="A1364" s="13"/>
      <c r="B1364" s="1"/>
      <c r="C1364" s="1"/>
      <c r="D1364" s="1"/>
      <c r="E1364" s="1"/>
      <c r="F1364" s="2"/>
      <c r="G1364" s="1"/>
      <c r="H1364" s="80"/>
      <c r="I1364" s="80"/>
      <c r="J1364" s="1"/>
      <c r="K1364" s="6"/>
      <c r="L1364" s="1"/>
      <c r="M1364" s="1"/>
      <c r="N1364" s="226"/>
      <c r="O1364" s="227"/>
      <c r="P1364" s="6"/>
      <c r="Q1364" s="6"/>
      <c r="R1364" s="6"/>
      <c r="S1364" s="1"/>
    </row>
    <row r="1365" spans="1:19" x14ac:dyDescent="0.25">
      <c r="A1365" s="13"/>
      <c r="B1365" s="1"/>
      <c r="C1365" s="1"/>
      <c r="D1365" s="1"/>
      <c r="E1365" s="1"/>
      <c r="F1365" s="2"/>
      <c r="G1365" s="1"/>
      <c r="H1365" s="80"/>
      <c r="I1365" s="80"/>
      <c r="J1365" s="1"/>
      <c r="K1365" s="6"/>
      <c r="L1365" s="1"/>
      <c r="M1365" s="1"/>
      <c r="N1365" s="226"/>
      <c r="O1365" s="227"/>
      <c r="P1365" s="6"/>
      <c r="Q1365" s="6"/>
      <c r="R1365" s="6"/>
      <c r="S1365" s="1"/>
    </row>
    <row r="1366" spans="1:19" x14ac:dyDescent="0.25">
      <c r="A1366" s="1"/>
      <c r="B1366" s="1"/>
      <c r="C1366" s="1" t="s">
        <v>139</v>
      </c>
      <c r="D1366" s="2"/>
      <c r="E1366" s="1"/>
      <c r="F1366" s="2"/>
      <c r="G1366" s="1"/>
      <c r="H1366" s="80"/>
      <c r="I1366" s="80"/>
      <c r="J1366" s="1"/>
      <c r="K1366" s="6"/>
      <c r="L1366" s="1"/>
      <c r="M1366" s="1"/>
      <c r="N1366" s="226"/>
      <c r="O1366" s="227"/>
      <c r="P1366" s="6"/>
      <c r="Q1366" s="6"/>
      <c r="R1366" s="6"/>
      <c r="S1366" s="1"/>
    </row>
    <row r="1367" spans="1:19" x14ac:dyDescent="0.25">
      <c r="A1367" s="1"/>
      <c r="B1367" s="1"/>
      <c r="C1367" s="1"/>
      <c r="D1367" s="2"/>
      <c r="E1367" s="1"/>
      <c r="F1367" s="2"/>
      <c r="G1367" s="1"/>
      <c r="H1367" s="80"/>
      <c r="I1367" s="80"/>
      <c r="J1367" s="1"/>
      <c r="K1367" s="6"/>
      <c r="L1367" s="1"/>
      <c r="M1367" s="1"/>
      <c r="N1367" s="226"/>
      <c r="O1367" s="227"/>
      <c r="P1367" s="6"/>
      <c r="Q1367" s="6"/>
      <c r="R1367" s="6"/>
      <c r="S1367" s="1"/>
    </row>
    <row r="1368" spans="1:19" x14ac:dyDescent="0.25">
      <c r="A1368" s="1"/>
      <c r="B1368" s="81" t="s">
        <v>0</v>
      </c>
      <c r="C1368" s="81"/>
      <c r="D1368" s="81"/>
      <c r="E1368" s="9" t="s">
        <v>251</v>
      </c>
      <c r="F1368" s="9"/>
      <c r="G1368" s="9"/>
      <c r="H1368" s="9"/>
      <c r="I1368" s="9"/>
      <c r="J1368" s="9"/>
      <c r="K1368" s="10"/>
      <c r="L1368" s="11"/>
      <c r="M1368" s="11"/>
      <c r="N1368" s="228"/>
      <c r="O1368" s="227"/>
      <c r="P1368" s="6"/>
      <c r="Q1368" s="6"/>
      <c r="R1368" s="6"/>
      <c r="S1368" s="1"/>
    </row>
    <row r="1369" spans="1:19" x14ac:dyDescent="0.25">
      <c r="A1369" s="1"/>
      <c r="C1369" s="229"/>
      <c r="D1369" s="229" t="s">
        <v>2</v>
      </c>
      <c r="E1369" s="230" t="s">
        <v>252</v>
      </c>
      <c r="F1369" s="230"/>
      <c r="G1369" s="230"/>
      <c r="H1369" s="230"/>
      <c r="I1369" s="230"/>
      <c r="J1369" s="230"/>
      <c r="K1369" s="10"/>
      <c r="L1369" s="11"/>
      <c r="M1369" s="11"/>
      <c r="N1369" s="228"/>
      <c r="O1369" s="227"/>
      <c r="P1369" s="6"/>
      <c r="Q1369" s="6"/>
      <c r="R1369" s="6"/>
      <c r="S1369" s="1"/>
    </row>
    <row r="1370" spans="1:19" x14ac:dyDescent="0.25">
      <c r="A1370" s="13"/>
      <c r="C1370" s="145"/>
      <c r="D1370" s="145" t="s">
        <v>4</v>
      </c>
      <c r="E1370" s="231" t="s">
        <v>70</v>
      </c>
      <c r="F1370" s="231"/>
      <c r="G1370" s="297"/>
      <c r="H1370" s="87"/>
      <c r="I1370" s="88"/>
      <c r="J1370" s="89"/>
      <c r="K1370" s="6"/>
      <c r="L1370" s="11"/>
      <c r="M1370" s="11"/>
      <c r="N1370" s="228"/>
      <c r="O1370" s="227"/>
      <c r="P1370" s="6"/>
      <c r="Q1370" s="6"/>
      <c r="R1370" s="6"/>
      <c r="S1370" s="1"/>
    </row>
    <row r="1371" spans="1:19" ht="15.75" thickBot="1" x14ac:dyDescent="0.3">
      <c r="A1371" s="13"/>
      <c r="B1371" s="25"/>
      <c r="C1371" s="25"/>
      <c r="D1371" s="25"/>
      <c r="E1371" s="25"/>
      <c r="F1371" s="25"/>
      <c r="G1371" s="21"/>
      <c r="H1371" s="94"/>
      <c r="I1371" s="95"/>
      <c r="J1371" s="27"/>
      <c r="K1371" s="26"/>
      <c r="L1371" s="27"/>
      <c r="M1371" s="27"/>
      <c r="N1371" s="298"/>
      <c r="O1371" s="291"/>
      <c r="P1371" s="26"/>
      <c r="Q1371" s="26"/>
      <c r="R1371" s="26"/>
      <c r="S1371" s="1"/>
    </row>
    <row r="1372" spans="1:19" x14ac:dyDescent="0.25">
      <c r="A1372" s="10"/>
      <c r="B1372" s="240" t="s">
        <v>217</v>
      </c>
      <c r="C1372" s="241" t="s">
        <v>7</v>
      </c>
      <c r="D1372" s="242"/>
      <c r="E1372" s="243" t="s">
        <v>218</v>
      </c>
      <c r="F1372" s="243" t="s">
        <v>219</v>
      </c>
      <c r="G1372" s="243" t="s">
        <v>10</v>
      </c>
      <c r="H1372" s="244" t="s">
        <v>73</v>
      </c>
      <c r="I1372" s="241" t="s">
        <v>12</v>
      </c>
      <c r="J1372" s="245"/>
      <c r="K1372" s="245"/>
      <c r="L1372" s="245"/>
      <c r="M1372" s="242"/>
      <c r="N1372" s="246" t="s">
        <v>13</v>
      </c>
      <c r="O1372" s="247"/>
      <c r="P1372" s="246" t="s">
        <v>14</v>
      </c>
      <c r="Q1372" s="247"/>
      <c r="R1372" s="246" t="s">
        <v>15</v>
      </c>
      <c r="S1372" s="248"/>
    </row>
    <row r="1373" spans="1:19" x14ac:dyDescent="0.25">
      <c r="A1373" s="10"/>
      <c r="B1373" s="249"/>
      <c r="C1373" s="39" t="s">
        <v>16</v>
      </c>
      <c r="D1373" s="39" t="s">
        <v>17</v>
      </c>
      <c r="E1373" s="250"/>
      <c r="F1373" s="250"/>
      <c r="G1373" s="250"/>
      <c r="H1373" s="251"/>
      <c r="I1373" s="252" t="s">
        <v>18</v>
      </c>
      <c r="J1373" s="253"/>
      <c r="K1373" s="252" t="s">
        <v>19</v>
      </c>
      <c r="L1373" s="254"/>
      <c r="M1373" s="253"/>
      <c r="N1373" s="255" t="s">
        <v>20</v>
      </c>
      <c r="O1373" s="256"/>
      <c r="P1373" s="255" t="s">
        <v>20</v>
      </c>
      <c r="Q1373" s="256"/>
      <c r="R1373" s="255"/>
      <c r="S1373" s="257"/>
    </row>
    <row r="1374" spans="1:19" ht="23.25" thickBot="1" x14ac:dyDescent="0.3">
      <c r="A1374" s="37"/>
      <c r="B1374" s="249"/>
      <c r="C1374" s="250"/>
      <c r="D1374" s="250"/>
      <c r="E1374" s="250"/>
      <c r="F1374" s="250"/>
      <c r="G1374" s="250"/>
      <c r="H1374" s="251"/>
      <c r="I1374" s="102" t="s">
        <v>24</v>
      </c>
      <c r="J1374" s="43" t="s">
        <v>22</v>
      </c>
      <c r="K1374" s="43" t="s">
        <v>220</v>
      </c>
      <c r="L1374" s="43" t="s">
        <v>24</v>
      </c>
      <c r="M1374" s="258" t="s">
        <v>25</v>
      </c>
      <c r="N1374" s="259" t="s">
        <v>26</v>
      </c>
      <c r="O1374" s="43" t="s">
        <v>25</v>
      </c>
      <c r="P1374" s="43" t="s">
        <v>21</v>
      </c>
      <c r="Q1374" s="43" t="s">
        <v>25</v>
      </c>
      <c r="R1374" s="260" t="s">
        <v>27</v>
      </c>
      <c r="S1374" s="261" t="s">
        <v>28</v>
      </c>
    </row>
    <row r="1375" spans="1:19" ht="56.25" x14ac:dyDescent="0.25">
      <c r="A1375" s="362"/>
      <c r="B1375" s="262">
        <v>159951002</v>
      </c>
      <c r="C1375" s="263">
        <v>407001</v>
      </c>
      <c r="D1375" s="263" t="s">
        <v>253</v>
      </c>
      <c r="E1375" s="263" t="s">
        <v>30</v>
      </c>
      <c r="F1375" s="299" t="s">
        <v>254</v>
      </c>
      <c r="G1375" s="108" t="s">
        <v>255</v>
      </c>
      <c r="H1375" s="265">
        <v>190535.83</v>
      </c>
      <c r="I1375" s="198"/>
      <c r="J1375" s="266">
        <v>190535.83</v>
      </c>
      <c r="K1375" s="112">
        <v>0</v>
      </c>
      <c r="L1375" s="112">
        <v>0</v>
      </c>
      <c r="M1375" s="112" t="s">
        <v>33</v>
      </c>
      <c r="N1375" s="112">
        <f>(I1375*100)/H1375</f>
        <v>0</v>
      </c>
      <c r="O1375" s="112">
        <v>100</v>
      </c>
      <c r="P1375" s="112">
        <f>I1375*100/H1375</f>
        <v>0</v>
      </c>
      <c r="Q1375" s="112">
        <f>(J1375*100)/H1375</f>
        <v>100</v>
      </c>
      <c r="R1375" s="110"/>
      <c r="S1375" s="113" t="s">
        <v>34</v>
      </c>
    </row>
    <row r="1376" spans="1:19" ht="78.75" x14ac:dyDescent="0.25">
      <c r="A1376" s="362"/>
      <c r="B1376" s="268">
        <v>159951025</v>
      </c>
      <c r="C1376" s="269">
        <v>407002</v>
      </c>
      <c r="D1376" s="269" t="s">
        <v>256</v>
      </c>
      <c r="E1376" s="269" t="s">
        <v>79</v>
      </c>
      <c r="F1376" s="300" t="s">
        <v>257</v>
      </c>
      <c r="G1376" s="270" t="s">
        <v>258</v>
      </c>
      <c r="H1376" s="271">
        <v>462280.85</v>
      </c>
      <c r="I1376" s="200"/>
      <c r="J1376" s="272">
        <f>138684.25+98266.07+209323.42+16007.11</f>
        <v>462280.85</v>
      </c>
      <c r="K1376" s="157">
        <v>0</v>
      </c>
      <c r="L1376" s="157">
        <v>0</v>
      </c>
      <c r="M1376" s="157" t="s">
        <v>33</v>
      </c>
      <c r="N1376" s="157">
        <f>(I1376*100)/H1376</f>
        <v>0</v>
      </c>
      <c r="O1376" s="157">
        <f>(J1376*100)/H1376</f>
        <v>100</v>
      </c>
      <c r="P1376" s="157">
        <f>I1376*100/H1376</f>
        <v>0</v>
      </c>
      <c r="Q1376" s="157">
        <f>(J1376*100)/H1376</f>
        <v>100</v>
      </c>
      <c r="R1376" s="121"/>
      <c r="S1376" s="123" t="s">
        <v>34</v>
      </c>
    </row>
    <row r="1377" spans="1:19" ht="67.5" x14ac:dyDescent="0.25">
      <c r="A1377" s="362"/>
      <c r="B1377" s="268">
        <v>159951026</v>
      </c>
      <c r="C1377" s="269">
        <v>407003</v>
      </c>
      <c r="D1377" s="269" t="s">
        <v>259</v>
      </c>
      <c r="E1377" s="269" t="s">
        <v>260</v>
      </c>
      <c r="F1377" s="300" t="s">
        <v>261</v>
      </c>
      <c r="G1377" s="270" t="s">
        <v>262</v>
      </c>
      <c r="H1377" s="271">
        <v>462280.85</v>
      </c>
      <c r="I1377" s="200"/>
      <c r="J1377" s="272">
        <f>138684.25+57104.72+143163.95+60260.9+63066.83</f>
        <v>462280.65000000008</v>
      </c>
      <c r="K1377" s="157">
        <v>0</v>
      </c>
      <c r="L1377" s="157">
        <v>0</v>
      </c>
      <c r="M1377" s="157" t="s">
        <v>33</v>
      </c>
      <c r="N1377" s="157">
        <f>(I1377*100)/H1377</f>
        <v>0</v>
      </c>
      <c r="O1377" s="157">
        <f>(J1377*100)/H1377</f>
        <v>99.999956736256777</v>
      </c>
      <c r="P1377" s="157">
        <f>I1377*100/H1377</f>
        <v>0</v>
      </c>
      <c r="Q1377" s="157">
        <f>(J1377*100)/H1377</f>
        <v>99.999956736256777</v>
      </c>
      <c r="R1377" s="121"/>
      <c r="S1377" s="123" t="s">
        <v>34</v>
      </c>
    </row>
    <row r="1378" spans="1:19" ht="78.75" x14ac:dyDescent="0.25">
      <c r="A1378" s="362"/>
      <c r="B1378" s="268">
        <v>159951037</v>
      </c>
      <c r="C1378" s="269">
        <v>407004</v>
      </c>
      <c r="D1378" s="269" t="s">
        <v>263</v>
      </c>
      <c r="E1378" s="269" t="s">
        <v>264</v>
      </c>
      <c r="F1378" s="300" t="s">
        <v>265</v>
      </c>
      <c r="G1378" s="270" t="s">
        <v>266</v>
      </c>
      <c r="H1378" s="271">
        <v>118690.84</v>
      </c>
      <c r="I1378" s="200"/>
      <c r="J1378" s="272">
        <f>35607.25+83083.59</f>
        <v>118690.84</v>
      </c>
      <c r="K1378" s="157">
        <v>0</v>
      </c>
      <c r="L1378" s="157">
        <v>0</v>
      </c>
      <c r="M1378" s="157" t="s">
        <v>33</v>
      </c>
      <c r="N1378" s="157">
        <f>(I1378*100)/H1378</f>
        <v>0</v>
      </c>
      <c r="O1378" s="157">
        <f>(J1378*100)/H1378</f>
        <v>100</v>
      </c>
      <c r="P1378" s="157">
        <v>0</v>
      </c>
      <c r="Q1378" s="157">
        <v>100</v>
      </c>
      <c r="R1378" s="121"/>
      <c r="S1378" s="123" t="s">
        <v>34</v>
      </c>
    </row>
    <row r="1379" spans="1:19" ht="68.25" thickBot="1" x14ac:dyDescent="0.3">
      <c r="A1379" s="362"/>
      <c r="B1379" s="273">
        <v>159951028</v>
      </c>
      <c r="C1379" s="274">
        <v>407005</v>
      </c>
      <c r="D1379" s="274" t="s">
        <v>267</v>
      </c>
      <c r="E1379" s="274" t="s">
        <v>268</v>
      </c>
      <c r="F1379" s="301" t="s">
        <v>269</v>
      </c>
      <c r="G1379" s="275" t="s">
        <v>262</v>
      </c>
      <c r="H1379" s="276">
        <v>462280.65</v>
      </c>
      <c r="I1379" s="202"/>
      <c r="J1379" s="277">
        <f>130684.19+163028.65+168567.81</f>
        <v>462280.64999999997</v>
      </c>
      <c r="K1379" s="132">
        <v>0</v>
      </c>
      <c r="L1379" s="132">
        <v>0</v>
      </c>
      <c r="M1379" s="133" t="s">
        <v>33</v>
      </c>
      <c r="N1379" s="134">
        <f>(I1379*100)/H1379</f>
        <v>0</v>
      </c>
      <c r="O1379" s="134">
        <f>(J1379*100)/H1379</f>
        <v>100</v>
      </c>
      <c r="P1379" s="134">
        <f>I1379*100/H1379</f>
        <v>0</v>
      </c>
      <c r="Q1379" s="191">
        <f>J1379*100/H1379</f>
        <v>100</v>
      </c>
      <c r="R1379" s="132"/>
      <c r="S1379" s="135" t="s">
        <v>34</v>
      </c>
    </row>
    <row r="1380" spans="1:19" x14ac:dyDescent="0.25">
      <c r="A1380" s="362"/>
      <c r="B1380" s="302"/>
      <c r="C1380" s="302"/>
      <c r="D1380" s="302"/>
      <c r="E1380" s="302"/>
      <c r="F1380" s="303"/>
      <c r="G1380" s="304"/>
      <c r="H1380" s="55"/>
      <c r="I1380" s="204"/>
      <c r="J1380" s="305"/>
      <c r="K1380" s="144"/>
      <c r="L1380" s="144"/>
      <c r="M1380" s="144"/>
      <c r="N1380" s="144"/>
      <c r="O1380" s="144"/>
      <c r="P1380" s="144"/>
      <c r="Q1380" s="144"/>
      <c r="R1380" s="142"/>
      <c r="S1380" s="142"/>
    </row>
    <row r="1381" spans="1:19" x14ac:dyDescent="0.25">
      <c r="A1381" s="362"/>
      <c r="B1381" s="302"/>
      <c r="C1381" s="302"/>
      <c r="D1381" s="302"/>
      <c r="E1381" s="302"/>
      <c r="F1381" s="303"/>
      <c r="G1381" s="304"/>
      <c r="H1381" s="55"/>
      <c r="I1381" s="204"/>
      <c r="J1381" s="305"/>
      <c r="K1381" s="144"/>
      <c r="L1381" s="144"/>
      <c r="M1381" s="144"/>
      <c r="N1381" s="144"/>
      <c r="O1381" s="144"/>
      <c r="P1381" s="144"/>
      <c r="Q1381" s="144"/>
      <c r="R1381" s="142"/>
      <c r="S1381" s="142"/>
    </row>
    <row r="1382" spans="1:19" x14ac:dyDescent="0.25">
      <c r="A1382" s="362"/>
      <c r="B1382" s="302"/>
      <c r="C1382" s="302"/>
      <c r="D1382" s="302"/>
      <c r="E1382" s="302"/>
      <c r="F1382" s="303"/>
      <c r="G1382" s="304"/>
      <c r="H1382" s="55"/>
      <c r="I1382" s="204"/>
      <c r="J1382" s="305"/>
      <c r="K1382" s="144"/>
      <c r="L1382" s="144"/>
      <c r="M1382" s="144"/>
      <c r="N1382" s="144"/>
      <c r="O1382" s="144"/>
      <c r="P1382" s="144"/>
      <c r="Q1382" s="144"/>
      <c r="R1382" s="142"/>
      <c r="S1382" s="142"/>
    </row>
    <row r="1383" spans="1:19" x14ac:dyDescent="0.25">
      <c r="A1383" s="362"/>
      <c r="B1383" s="302"/>
      <c r="C1383" s="302"/>
      <c r="D1383" s="302"/>
      <c r="E1383" s="302"/>
      <c r="F1383" s="303"/>
      <c r="G1383" s="304"/>
      <c r="H1383" s="55"/>
      <c r="I1383" s="204"/>
      <c r="J1383" s="305"/>
      <c r="K1383" s="144"/>
      <c r="L1383" s="144"/>
      <c r="M1383" s="144"/>
      <c r="N1383" s="144"/>
      <c r="O1383" s="144"/>
      <c r="P1383" s="144"/>
      <c r="Q1383" s="144"/>
      <c r="R1383" s="142"/>
      <c r="S1383" s="142"/>
    </row>
    <row r="1384" spans="1:19" x14ac:dyDescent="0.25">
      <c r="A1384" s="362"/>
      <c r="B1384" s="302"/>
      <c r="C1384" s="302"/>
      <c r="D1384" s="302"/>
      <c r="E1384" s="302"/>
      <c r="F1384" s="303"/>
      <c r="G1384" s="304"/>
      <c r="H1384" s="55"/>
      <c r="I1384" s="204"/>
      <c r="J1384" s="305"/>
      <c r="K1384" s="144"/>
      <c r="L1384" s="144"/>
      <c r="M1384" s="144"/>
      <c r="N1384" s="144"/>
      <c r="O1384" s="144"/>
      <c r="P1384" s="144"/>
      <c r="Q1384" s="144"/>
      <c r="R1384" s="142"/>
      <c r="S1384" s="142"/>
    </row>
    <row r="1385" spans="1:19" x14ac:dyDescent="0.25">
      <c r="A1385" s="362"/>
      <c r="B1385" s="302"/>
      <c r="C1385" s="302"/>
      <c r="D1385" s="302"/>
      <c r="E1385" s="302"/>
      <c r="F1385" s="303"/>
      <c r="G1385" s="304"/>
      <c r="H1385" s="55"/>
      <c r="I1385" s="204"/>
      <c r="J1385" s="305"/>
      <c r="K1385" s="144"/>
      <c r="L1385" s="144"/>
      <c r="M1385" s="144"/>
      <c r="N1385" s="144"/>
      <c r="O1385" s="144"/>
      <c r="P1385" s="144"/>
      <c r="Q1385" s="144"/>
      <c r="R1385" s="142"/>
      <c r="S1385" s="142"/>
    </row>
    <row r="1386" spans="1:19" x14ac:dyDescent="0.25">
      <c r="A1386" s="362"/>
      <c r="B1386" s="302"/>
      <c r="C1386" s="302"/>
      <c r="D1386" s="302"/>
      <c r="E1386" s="302"/>
      <c r="F1386" s="303"/>
      <c r="G1386" s="304"/>
      <c r="H1386" s="55"/>
      <c r="I1386" s="204"/>
      <c r="J1386" s="305"/>
      <c r="K1386" s="144"/>
      <c r="L1386" s="144"/>
      <c r="M1386" s="144"/>
      <c r="N1386" s="144"/>
      <c r="O1386" s="144"/>
      <c r="P1386" s="144"/>
      <c r="Q1386" s="144"/>
      <c r="R1386" s="142"/>
      <c r="S1386" s="142"/>
    </row>
    <row r="1387" spans="1:19" x14ac:dyDescent="0.25">
      <c r="A1387" s="362"/>
      <c r="B1387" s="302"/>
      <c r="C1387" s="302"/>
      <c r="D1387" s="302"/>
      <c r="E1387" s="302"/>
      <c r="F1387" s="303"/>
      <c r="G1387" s="304"/>
      <c r="H1387" s="55"/>
      <c r="I1387" s="204"/>
      <c r="J1387" s="305"/>
      <c r="K1387" s="144"/>
      <c r="L1387" s="144"/>
      <c r="M1387" s="144"/>
      <c r="N1387" s="144"/>
      <c r="O1387" s="144"/>
      <c r="P1387" s="144"/>
      <c r="Q1387" s="144"/>
      <c r="R1387" s="142"/>
      <c r="S1387" s="142"/>
    </row>
    <row r="1388" spans="1:19" x14ac:dyDescent="0.25">
      <c r="A1388" s="362"/>
      <c r="B1388" s="302"/>
      <c r="C1388" s="302"/>
      <c r="D1388" s="302"/>
      <c r="E1388" s="302"/>
      <c r="F1388" s="303"/>
      <c r="G1388" s="304"/>
      <c r="H1388" s="55"/>
      <c r="I1388" s="204"/>
      <c r="J1388" s="305"/>
      <c r="K1388" s="144"/>
      <c r="L1388" s="144"/>
      <c r="M1388" s="144"/>
      <c r="N1388" s="144"/>
      <c r="O1388" s="144"/>
      <c r="P1388" s="144"/>
      <c r="Q1388" s="144"/>
      <c r="R1388" s="142"/>
      <c r="S1388" s="142"/>
    </row>
    <row r="1389" spans="1:19" x14ac:dyDescent="0.25">
      <c r="A1389" s="362"/>
      <c r="B1389" s="302"/>
      <c r="C1389" s="302"/>
      <c r="D1389" s="302"/>
      <c r="E1389" s="302"/>
      <c r="F1389" s="303"/>
      <c r="G1389" s="304"/>
      <c r="H1389" s="55"/>
      <c r="I1389" s="204"/>
      <c r="J1389" s="305"/>
      <c r="K1389" s="144"/>
      <c r="L1389" s="144"/>
      <c r="M1389" s="144"/>
      <c r="N1389" s="144"/>
      <c r="O1389" s="144"/>
      <c r="P1389" s="144"/>
      <c r="Q1389" s="144"/>
      <c r="R1389" s="142"/>
      <c r="S1389" s="142"/>
    </row>
    <row r="1390" spans="1:19" x14ac:dyDescent="0.25">
      <c r="A1390" s="362"/>
      <c r="B1390" s="302"/>
      <c r="C1390" s="302"/>
      <c r="D1390" s="302"/>
      <c r="E1390" s="302"/>
      <c r="F1390" s="303"/>
      <c r="G1390" s="304"/>
      <c r="H1390" s="55"/>
      <c r="I1390" s="204"/>
      <c r="J1390" s="305"/>
      <c r="K1390" s="144"/>
      <c r="L1390" s="144"/>
      <c r="M1390" s="144"/>
      <c r="N1390" s="144"/>
      <c r="O1390" s="144"/>
      <c r="P1390" s="144"/>
      <c r="Q1390" s="144"/>
      <c r="R1390" s="142"/>
      <c r="S1390" s="142"/>
    </row>
    <row r="1391" spans="1:19" x14ac:dyDescent="0.25">
      <c r="A1391" s="362"/>
      <c r="B1391" s="302"/>
      <c r="C1391" s="302"/>
      <c r="D1391" s="302"/>
      <c r="E1391" s="302"/>
      <c r="F1391" s="303"/>
      <c r="G1391" s="304"/>
      <c r="H1391" s="55"/>
      <c r="I1391" s="204"/>
      <c r="J1391" s="305"/>
      <c r="K1391" s="144"/>
      <c r="L1391" s="144"/>
      <c r="M1391" s="144"/>
      <c r="N1391" s="144"/>
      <c r="O1391" s="144"/>
      <c r="P1391" s="144"/>
      <c r="Q1391" s="144"/>
      <c r="R1391" s="142"/>
      <c r="S1391" s="142"/>
    </row>
    <row r="1392" spans="1:19" x14ac:dyDescent="0.25">
      <c r="A1392" s="13"/>
      <c r="B1392" s="1"/>
      <c r="C1392" s="1"/>
      <c r="D1392" s="1"/>
      <c r="E1392" s="1"/>
      <c r="F1392" s="2"/>
      <c r="G1392" s="1"/>
      <c r="H1392" s="80"/>
      <c r="I1392" s="80"/>
      <c r="J1392" s="1"/>
      <c r="K1392" s="6"/>
      <c r="L1392" s="1"/>
      <c r="M1392" s="1"/>
      <c r="N1392" s="226"/>
      <c r="O1392" s="227"/>
      <c r="P1392" s="6"/>
      <c r="Q1392" s="6"/>
      <c r="R1392" s="6"/>
      <c r="S1392" s="1"/>
    </row>
    <row r="1393" spans="1:19" x14ac:dyDescent="0.25">
      <c r="A1393" s="13"/>
      <c r="B1393" s="1"/>
      <c r="C1393" s="1"/>
      <c r="D1393" s="1"/>
      <c r="E1393" s="1"/>
      <c r="F1393" s="2"/>
      <c r="G1393" s="1"/>
      <c r="H1393" s="80"/>
      <c r="I1393" s="80"/>
      <c r="J1393" s="1"/>
      <c r="K1393" s="6"/>
      <c r="L1393" s="1"/>
      <c r="M1393" s="1"/>
      <c r="N1393" s="226"/>
      <c r="O1393" s="227"/>
      <c r="P1393" s="6"/>
      <c r="Q1393" s="6"/>
      <c r="R1393" s="6"/>
      <c r="S1393" s="1"/>
    </row>
    <row r="1394" spans="1:19" x14ac:dyDescent="0.25">
      <c r="A1394" s="13"/>
      <c r="B1394" s="1"/>
      <c r="C1394" s="1"/>
      <c r="D1394" s="1"/>
      <c r="E1394" s="1"/>
      <c r="F1394" s="2"/>
      <c r="G1394" s="1"/>
      <c r="H1394" s="80"/>
      <c r="I1394" s="80"/>
      <c r="J1394" s="1"/>
      <c r="K1394" s="6"/>
      <c r="L1394" s="1"/>
      <c r="M1394" s="1"/>
      <c r="N1394" s="226"/>
      <c r="O1394" s="227"/>
      <c r="P1394" s="6"/>
      <c r="Q1394" s="6"/>
      <c r="R1394" s="6"/>
      <c r="S1394" s="1"/>
    </row>
    <row r="1395" spans="1:19" x14ac:dyDescent="0.25">
      <c r="A1395" s="1"/>
      <c r="B1395" s="1"/>
      <c r="C1395" s="1" t="s">
        <v>139</v>
      </c>
      <c r="D1395" s="2"/>
      <c r="E1395" s="1"/>
      <c r="F1395" s="2"/>
      <c r="G1395" s="1"/>
      <c r="H1395" s="80"/>
      <c r="I1395" s="80"/>
      <c r="J1395" s="1"/>
      <c r="K1395" s="6"/>
      <c r="L1395" s="1"/>
      <c r="M1395" s="1"/>
      <c r="N1395" s="226"/>
      <c r="O1395" s="227"/>
      <c r="P1395" s="6"/>
      <c r="Q1395" s="6"/>
      <c r="R1395" s="6"/>
      <c r="S1395" s="1"/>
    </row>
    <row r="1396" spans="1:19" x14ac:dyDescent="0.25">
      <c r="A1396" s="1"/>
      <c r="B1396" s="1"/>
      <c r="C1396" s="1"/>
      <c r="D1396" s="2"/>
      <c r="E1396" s="1"/>
      <c r="F1396" s="2"/>
      <c r="G1396" s="1"/>
      <c r="H1396" s="80"/>
      <c r="I1396" s="80"/>
      <c r="J1396" s="1"/>
      <c r="K1396" s="6"/>
      <c r="L1396" s="1"/>
      <c r="M1396" s="1"/>
      <c r="N1396" s="226"/>
      <c r="O1396" s="227"/>
      <c r="P1396" s="6"/>
      <c r="Q1396" s="6"/>
      <c r="R1396" s="6"/>
      <c r="S1396" s="1"/>
    </row>
    <row r="1397" spans="1:19" x14ac:dyDescent="0.25">
      <c r="A1397" s="1"/>
      <c r="B1397" s="81" t="s">
        <v>0</v>
      </c>
      <c r="C1397" s="81"/>
      <c r="D1397" s="81"/>
      <c r="E1397" s="9" t="s">
        <v>251</v>
      </c>
      <c r="F1397" s="9"/>
      <c r="G1397" s="9"/>
      <c r="H1397" s="9"/>
      <c r="I1397" s="9"/>
      <c r="J1397" s="9"/>
      <c r="K1397" s="10"/>
      <c r="L1397" s="11"/>
      <c r="M1397" s="11"/>
      <c r="N1397" s="228"/>
      <c r="O1397" s="227"/>
      <c r="P1397" s="6"/>
      <c r="Q1397" s="6"/>
      <c r="R1397" s="6"/>
      <c r="S1397" s="1"/>
    </row>
    <row r="1398" spans="1:19" x14ac:dyDescent="0.25">
      <c r="A1398" s="1"/>
      <c r="C1398" s="229"/>
      <c r="D1398" s="229" t="s">
        <v>2</v>
      </c>
      <c r="E1398" s="230" t="s">
        <v>252</v>
      </c>
      <c r="F1398" s="230"/>
      <c r="G1398" s="230"/>
      <c r="H1398" s="230"/>
      <c r="I1398" s="230"/>
      <c r="J1398" s="230"/>
      <c r="K1398" s="10"/>
      <c r="L1398" s="11"/>
      <c r="M1398" s="11"/>
      <c r="N1398" s="228"/>
      <c r="O1398" s="227"/>
      <c r="P1398" s="6"/>
      <c r="Q1398" s="6"/>
      <c r="R1398" s="6"/>
      <c r="S1398" s="1"/>
    </row>
    <row r="1399" spans="1:19" x14ac:dyDescent="0.25">
      <c r="A1399" s="13"/>
      <c r="C1399" s="145"/>
      <c r="D1399" s="145" t="s">
        <v>4</v>
      </c>
      <c r="E1399" s="231" t="s">
        <v>70</v>
      </c>
      <c r="F1399" s="231"/>
      <c r="G1399" s="297"/>
      <c r="H1399" s="87"/>
      <c r="I1399" s="88"/>
      <c r="J1399" s="89"/>
      <c r="K1399" s="6"/>
      <c r="L1399" s="11"/>
      <c r="M1399" s="11"/>
      <c r="N1399" s="228"/>
      <c r="O1399" s="227"/>
      <c r="P1399" s="6"/>
      <c r="Q1399" s="6"/>
      <c r="R1399" s="6"/>
      <c r="S1399" s="1"/>
    </row>
    <row r="1400" spans="1:19" ht="15.75" thickBot="1" x14ac:dyDescent="0.3">
      <c r="A1400" s="13"/>
      <c r="B1400" s="25"/>
      <c r="C1400" s="25"/>
      <c r="D1400" s="25"/>
      <c r="E1400" s="25"/>
      <c r="F1400" s="25"/>
      <c r="G1400" s="21"/>
      <c r="H1400" s="94"/>
      <c r="I1400" s="95"/>
      <c r="J1400" s="27"/>
      <c r="K1400" s="26"/>
      <c r="L1400" s="27"/>
      <c r="M1400" s="27"/>
      <c r="N1400" s="298"/>
      <c r="O1400" s="291"/>
      <c r="P1400" s="26"/>
      <c r="Q1400" s="26"/>
      <c r="R1400" s="26"/>
      <c r="S1400" s="1"/>
    </row>
    <row r="1401" spans="1:19" x14ac:dyDescent="0.25">
      <c r="A1401" s="10"/>
      <c r="B1401" s="240" t="s">
        <v>217</v>
      </c>
      <c r="C1401" s="241" t="s">
        <v>7</v>
      </c>
      <c r="D1401" s="242"/>
      <c r="E1401" s="243" t="s">
        <v>218</v>
      </c>
      <c r="F1401" s="243" t="s">
        <v>219</v>
      </c>
      <c r="G1401" s="243" t="s">
        <v>10</v>
      </c>
      <c r="H1401" s="244" t="s">
        <v>73</v>
      </c>
      <c r="I1401" s="241" t="s">
        <v>12</v>
      </c>
      <c r="J1401" s="245"/>
      <c r="K1401" s="245"/>
      <c r="L1401" s="245"/>
      <c r="M1401" s="242"/>
      <c r="N1401" s="246" t="s">
        <v>13</v>
      </c>
      <c r="O1401" s="247"/>
      <c r="P1401" s="246" t="s">
        <v>14</v>
      </c>
      <c r="Q1401" s="247"/>
      <c r="R1401" s="246" t="s">
        <v>15</v>
      </c>
      <c r="S1401" s="248"/>
    </row>
    <row r="1402" spans="1:19" x14ac:dyDescent="0.25">
      <c r="A1402" s="10"/>
      <c r="B1402" s="249"/>
      <c r="C1402" s="39" t="s">
        <v>16</v>
      </c>
      <c r="D1402" s="39" t="s">
        <v>17</v>
      </c>
      <c r="E1402" s="250"/>
      <c r="F1402" s="250"/>
      <c r="G1402" s="250"/>
      <c r="H1402" s="251"/>
      <c r="I1402" s="252" t="s">
        <v>18</v>
      </c>
      <c r="J1402" s="253"/>
      <c r="K1402" s="252" t="s">
        <v>19</v>
      </c>
      <c r="L1402" s="254"/>
      <c r="M1402" s="253"/>
      <c r="N1402" s="255" t="s">
        <v>20</v>
      </c>
      <c r="O1402" s="256"/>
      <c r="P1402" s="255" t="s">
        <v>20</v>
      </c>
      <c r="Q1402" s="256"/>
      <c r="R1402" s="255"/>
      <c r="S1402" s="257"/>
    </row>
    <row r="1403" spans="1:19" ht="23.25" thickBot="1" x14ac:dyDescent="0.3">
      <c r="A1403" s="37"/>
      <c r="B1403" s="306"/>
      <c r="C1403" s="307"/>
      <c r="D1403" s="307"/>
      <c r="E1403" s="307"/>
      <c r="F1403" s="307"/>
      <c r="G1403" s="307"/>
      <c r="H1403" s="308"/>
      <c r="I1403" s="167" t="s">
        <v>24</v>
      </c>
      <c r="J1403" s="168" t="s">
        <v>22</v>
      </c>
      <c r="K1403" s="168" t="s">
        <v>220</v>
      </c>
      <c r="L1403" s="168" t="s">
        <v>24</v>
      </c>
      <c r="M1403" s="309" t="s">
        <v>25</v>
      </c>
      <c r="N1403" s="310" t="s">
        <v>26</v>
      </c>
      <c r="O1403" s="168" t="s">
        <v>25</v>
      </c>
      <c r="P1403" s="168" t="s">
        <v>21</v>
      </c>
      <c r="Q1403" s="168" t="s">
        <v>25</v>
      </c>
      <c r="R1403" s="311" t="s">
        <v>27</v>
      </c>
      <c r="S1403" s="312" t="s">
        <v>28</v>
      </c>
    </row>
    <row r="1404" spans="1:19" ht="90" x14ac:dyDescent="0.25">
      <c r="A1404" s="362"/>
      <c r="B1404" s="313">
        <v>159951059</v>
      </c>
      <c r="C1404" s="314">
        <v>407007</v>
      </c>
      <c r="D1404" s="314" t="s">
        <v>270</v>
      </c>
      <c r="E1404" s="314" t="s">
        <v>116</v>
      </c>
      <c r="F1404" s="315" t="s">
        <v>271</v>
      </c>
      <c r="G1404" s="316" t="s">
        <v>102</v>
      </c>
      <c r="H1404" s="317">
        <v>35755.18</v>
      </c>
      <c r="I1404" s="318"/>
      <c r="J1404" s="319">
        <v>35755.18</v>
      </c>
      <c r="K1404" s="320">
        <v>0</v>
      </c>
      <c r="L1404" s="320">
        <v>0</v>
      </c>
      <c r="M1404" s="320" t="s">
        <v>33</v>
      </c>
      <c r="N1404" s="320">
        <f>I1404*100/H1404</f>
        <v>0</v>
      </c>
      <c r="O1404" s="320">
        <f>J1404*100/H1404</f>
        <v>100</v>
      </c>
      <c r="P1404" s="320">
        <f>I1404*100/J1404</f>
        <v>0</v>
      </c>
      <c r="Q1404" s="320">
        <f>J1404*100/J1404</f>
        <v>100</v>
      </c>
      <c r="R1404" s="321"/>
      <c r="S1404" s="322" t="s">
        <v>34</v>
      </c>
    </row>
    <row r="1405" spans="1:19" ht="101.25" x14ac:dyDescent="0.25">
      <c r="A1405" s="362"/>
      <c r="B1405" s="268">
        <v>159951076</v>
      </c>
      <c r="C1405" s="269">
        <v>407008</v>
      </c>
      <c r="D1405" s="269" t="s">
        <v>272</v>
      </c>
      <c r="E1405" s="269" t="s">
        <v>172</v>
      </c>
      <c r="F1405" s="323" t="s">
        <v>273</v>
      </c>
      <c r="G1405" s="270" t="s">
        <v>274</v>
      </c>
      <c r="H1405" s="271">
        <v>336438.2</v>
      </c>
      <c r="I1405" s="200"/>
      <c r="J1405" s="272">
        <f>100931.46+117753.37</f>
        <v>218684.83000000002</v>
      </c>
      <c r="K1405" s="157">
        <v>0</v>
      </c>
      <c r="L1405" s="157">
        <v>0</v>
      </c>
      <c r="M1405" s="157" t="s">
        <v>33</v>
      </c>
      <c r="N1405" s="157">
        <f>I1405*100/H1405</f>
        <v>0</v>
      </c>
      <c r="O1405" s="157">
        <f>J1405*100/H1405</f>
        <v>65</v>
      </c>
      <c r="P1405" s="157">
        <f>I1405*100/H1405</f>
        <v>0</v>
      </c>
      <c r="Q1405" s="157">
        <f>J1405*100/H1405</f>
        <v>65</v>
      </c>
      <c r="R1405" s="121"/>
      <c r="S1405" s="123" t="s">
        <v>34</v>
      </c>
    </row>
    <row r="1406" spans="1:19" ht="56.25" x14ac:dyDescent="0.25">
      <c r="A1406" s="362"/>
      <c r="B1406" s="268">
        <v>159951056</v>
      </c>
      <c r="C1406" s="269">
        <v>407009</v>
      </c>
      <c r="D1406" s="269" t="s">
        <v>275</v>
      </c>
      <c r="E1406" s="269" t="s">
        <v>276</v>
      </c>
      <c r="F1406" s="323" t="s">
        <v>277</v>
      </c>
      <c r="G1406" s="270" t="s">
        <v>278</v>
      </c>
      <c r="H1406" s="271">
        <v>125678.2</v>
      </c>
      <c r="I1406" s="200"/>
      <c r="J1406" s="272">
        <v>37703.46</v>
      </c>
      <c r="K1406" s="157">
        <v>0</v>
      </c>
      <c r="L1406" s="157">
        <v>0</v>
      </c>
      <c r="M1406" s="157">
        <v>0</v>
      </c>
      <c r="N1406" s="157">
        <v>0</v>
      </c>
      <c r="O1406" s="157">
        <v>30</v>
      </c>
      <c r="P1406" s="157">
        <v>0</v>
      </c>
      <c r="Q1406" s="157">
        <v>0</v>
      </c>
      <c r="R1406" s="121"/>
      <c r="S1406" s="123" t="s">
        <v>34</v>
      </c>
    </row>
    <row r="1407" spans="1:19" ht="79.5" thickBot="1" x14ac:dyDescent="0.3">
      <c r="A1407" s="362"/>
      <c r="B1407" s="273">
        <v>159951045</v>
      </c>
      <c r="C1407" s="274">
        <v>407010</v>
      </c>
      <c r="D1407" s="274" t="s">
        <v>279</v>
      </c>
      <c r="E1407" s="274" t="s">
        <v>280</v>
      </c>
      <c r="F1407" s="301" t="s">
        <v>281</v>
      </c>
      <c r="G1407" s="275" t="s">
        <v>282</v>
      </c>
      <c r="H1407" s="276">
        <v>295801.06</v>
      </c>
      <c r="I1407" s="202"/>
      <c r="J1407" s="277">
        <f>88740.32+82298.59</f>
        <v>171038.91</v>
      </c>
      <c r="K1407" s="134">
        <v>0</v>
      </c>
      <c r="L1407" s="134">
        <v>0</v>
      </c>
      <c r="M1407" s="134" t="s">
        <v>33</v>
      </c>
      <c r="N1407" s="134">
        <f>I1407*100/H1407</f>
        <v>0</v>
      </c>
      <c r="O1407" s="134">
        <f>J1407*100/H1407</f>
        <v>57.822277580749713</v>
      </c>
      <c r="P1407" s="134">
        <f>I1407*100/H1407</f>
        <v>0</v>
      </c>
      <c r="Q1407" s="134">
        <f>J1407*100/H1407</f>
        <v>57.822277580749713</v>
      </c>
      <c r="R1407" s="132"/>
      <c r="S1407" s="135" t="s">
        <v>34</v>
      </c>
    </row>
    <row r="1408" spans="1:19" ht="15.75" thickBot="1" x14ac:dyDescent="0.3">
      <c r="A1408" s="282"/>
      <c r="B1408" s="59"/>
      <c r="C1408" s="59"/>
      <c r="D1408" s="59"/>
      <c r="E1408" s="60"/>
      <c r="F1408" s="60"/>
      <c r="G1408" s="205" t="s">
        <v>138</v>
      </c>
      <c r="H1408" s="61">
        <f>H1375+H1376+H1377+H1378+H1379+H1404+H1405+H1406+H1407</f>
        <v>2489741.66</v>
      </c>
      <c r="I1408" s="192">
        <f>SUM(I1375:I1407)</f>
        <v>0</v>
      </c>
      <c r="J1408" s="324">
        <f>SUM(J1375:J1407)</f>
        <v>2159251.2000000002</v>
      </c>
      <c r="K1408" s="221">
        <v>0</v>
      </c>
      <c r="L1408" s="222">
        <f>SUM(L1375:L1375)</f>
        <v>0</v>
      </c>
      <c r="M1408" s="223">
        <f>SUM(M1375:M1375)</f>
        <v>0</v>
      </c>
      <c r="N1408" s="278"/>
      <c r="O1408" s="60"/>
      <c r="P1408" s="60"/>
      <c r="Q1408" s="60"/>
      <c r="R1408" s="60"/>
      <c r="S1408" s="60"/>
    </row>
    <row r="1409" spans="1:19" x14ac:dyDescent="0.25">
      <c r="A1409" s="282"/>
      <c r="B1409" s="59"/>
      <c r="C1409" s="59"/>
      <c r="D1409" s="59"/>
      <c r="E1409" s="60"/>
      <c r="F1409" s="60"/>
      <c r="G1409" s="205"/>
      <c r="H1409" s="70"/>
      <c r="I1409" s="70"/>
      <c r="J1409" s="325"/>
      <c r="K1409" s="224"/>
      <c r="L1409" s="225"/>
      <c r="M1409" s="225"/>
      <c r="N1409" s="278"/>
      <c r="O1409" s="60"/>
      <c r="P1409" s="60"/>
      <c r="Q1409" s="60"/>
      <c r="R1409" s="60"/>
      <c r="S1409" s="60"/>
    </row>
    <row r="1410" spans="1:19" x14ac:dyDescent="0.25">
      <c r="A1410" s="282"/>
      <c r="B1410" s="59"/>
      <c r="C1410" s="59"/>
      <c r="D1410" s="59"/>
      <c r="E1410" s="60"/>
      <c r="F1410" s="60"/>
      <c r="G1410" s="205"/>
      <c r="H1410" s="70"/>
      <c r="I1410" s="70"/>
      <c r="J1410" s="325"/>
      <c r="K1410" s="224"/>
      <c r="L1410" s="225"/>
      <c r="M1410" s="225"/>
      <c r="N1410" s="278"/>
      <c r="O1410" s="60"/>
      <c r="P1410" s="60"/>
      <c r="Q1410" s="60"/>
      <c r="R1410" s="60"/>
      <c r="S1410" s="60"/>
    </row>
    <row r="1411" spans="1:19" x14ac:dyDescent="0.25">
      <c r="A1411" s="69"/>
      <c r="B1411" s="68"/>
      <c r="C1411" s="68"/>
      <c r="D1411" s="68"/>
      <c r="E1411" s="69"/>
      <c r="F1411" s="279"/>
      <c r="G1411" s="69"/>
      <c r="H1411" s="292"/>
      <c r="I1411" s="293"/>
      <c r="J1411" s="294"/>
      <c r="K1411" s="205"/>
      <c r="L1411" s="295"/>
      <c r="M1411" s="296"/>
      <c r="N1411" s="278"/>
      <c r="O1411" s="291"/>
      <c r="P1411" s="60"/>
      <c r="Q1411" s="60"/>
      <c r="R1411" s="60"/>
      <c r="S1411" s="60"/>
    </row>
    <row r="1412" spans="1:19" x14ac:dyDescent="0.25">
      <c r="A1412" s="13"/>
      <c r="B1412" s="1"/>
      <c r="C1412" s="1"/>
      <c r="D1412" s="1"/>
      <c r="E1412" s="1"/>
      <c r="F1412" s="2"/>
      <c r="G1412" s="1"/>
      <c r="H1412" s="80"/>
      <c r="I1412" s="80"/>
      <c r="J1412" s="1"/>
      <c r="K1412" s="6"/>
      <c r="L1412" s="1"/>
      <c r="M1412" s="1"/>
      <c r="N1412" s="226"/>
      <c r="O1412" s="227"/>
      <c r="P1412" s="6"/>
      <c r="Q1412" s="6"/>
      <c r="R1412" s="6"/>
      <c r="S1412" s="280"/>
    </row>
    <row r="1413" spans="1:19" x14ac:dyDescent="0.25">
      <c r="A1413" s="13"/>
      <c r="B1413" s="1"/>
      <c r="C1413" s="1"/>
      <c r="D1413" s="1"/>
      <c r="E1413" s="1"/>
      <c r="F1413" s="2"/>
      <c r="G1413" s="1"/>
      <c r="H1413" s="80"/>
      <c r="I1413" s="80"/>
      <c r="J1413" s="1"/>
      <c r="K1413" s="6"/>
      <c r="L1413" s="1"/>
      <c r="M1413" s="1"/>
      <c r="N1413" s="226"/>
      <c r="O1413" s="227"/>
      <c r="P1413" s="6"/>
      <c r="Q1413" s="6"/>
      <c r="R1413" s="6"/>
      <c r="S1413" s="1"/>
    </row>
    <row r="1414" spans="1:19" x14ac:dyDescent="0.25">
      <c r="A1414" s="13"/>
      <c r="B1414" s="1"/>
      <c r="C1414" s="1"/>
      <c r="D1414" s="1"/>
      <c r="E1414" s="1"/>
      <c r="F1414" s="2"/>
      <c r="G1414" s="1"/>
      <c r="H1414" s="80"/>
      <c r="I1414" s="80"/>
      <c r="J1414" s="1"/>
      <c r="K1414" s="6"/>
      <c r="L1414" s="1"/>
      <c r="M1414" s="1"/>
      <c r="N1414" s="226"/>
      <c r="O1414" s="227"/>
      <c r="P1414" s="6"/>
      <c r="Q1414" s="6"/>
      <c r="R1414" s="6"/>
      <c r="S1414" s="1"/>
    </row>
    <row r="1415" spans="1:19" x14ac:dyDescent="0.25">
      <c r="A1415" s="13"/>
      <c r="B1415" s="1"/>
      <c r="C1415" s="1"/>
      <c r="D1415" s="1"/>
      <c r="E1415" s="1"/>
      <c r="F1415" s="2"/>
      <c r="G1415" s="1"/>
      <c r="H1415" s="80"/>
      <c r="I1415" s="80"/>
      <c r="J1415" s="1"/>
      <c r="K1415" s="6"/>
      <c r="L1415" s="1"/>
      <c r="M1415" s="1"/>
      <c r="N1415" s="226"/>
      <c r="O1415" s="227"/>
      <c r="P1415" s="6"/>
      <c r="Q1415" s="6"/>
      <c r="R1415" s="6"/>
      <c r="S1415" s="1"/>
    </row>
    <row r="1416" spans="1:19" x14ac:dyDescent="0.25">
      <c r="A1416" s="13"/>
      <c r="B1416" s="1"/>
      <c r="C1416" s="1"/>
      <c r="D1416" s="1"/>
      <c r="E1416" s="1"/>
      <c r="F1416" s="2"/>
      <c r="G1416" s="1"/>
      <c r="H1416" s="80"/>
      <c r="I1416" s="80"/>
      <c r="J1416" s="1"/>
      <c r="K1416" s="6"/>
      <c r="L1416" s="1"/>
      <c r="M1416" s="1"/>
      <c r="N1416" s="226"/>
      <c r="O1416" s="227"/>
      <c r="P1416" s="6"/>
      <c r="Q1416" s="6"/>
      <c r="R1416" s="6"/>
      <c r="S1416" s="1"/>
    </row>
    <row r="1417" spans="1:19" x14ac:dyDescent="0.25">
      <c r="A1417" s="13"/>
      <c r="B1417" s="1"/>
      <c r="C1417" s="1"/>
      <c r="D1417" s="1"/>
      <c r="E1417" s="1"/>
      <c r="F1417" s="2"/>
      <c r="G1417" s="1"/>
      <c r="H1417" s="80"/>
      <c r="I1417" s="80"/>
      <c r="J1417" s="1"/>
      <c r="K1417" s="6"/>
      <c r="L1417" s="1"/>
      <c r="M1417" s="1"/>
      <c r="N1417" s="226"/>
      <c r="O1417" s="227"/>
      <c r="P1417" s="6"/>
      <c r="Q1417" s="6"/>
      <c r="R1417" s="6"/>
      <c r="S1417" s="1"/>
    </row>
    <row r="1418" spans="1:19" x14ac:dyDescent="0.25">
      <c r="A1418" s="13"/>
      <c r="B1418" s="1"/>
      <c r="C1418" s="1"/>
      <c r="D1418" s="1"/>
      <c r="E1418" s="1"/>
      <c r="F1418" s="2"/>
      <c r="G1418" s="1"/>
      <c r="H1418" s="80"/>
      <c r="I1418" s="80"/>
      <c r="J1418" s="1"/>
      <c r="K1418" s="6"/>
      <c r="L1418" s="1"/>
      <c r="M1418" s="1"/>
      <c r="N1418" s="226"/>
      <c r="O1418" s="227"/>
      <c r="P1418" s="6"/>
      <c r="Q1418" s="6"/>
      <c r="R1418" s="6"/>
      <c r="S1418" s="1"/>
    </row>
    <row r="1419" spans="1:19" x14ac:dyDescent="0.25">
      <c r="A1419" s="13"/>
      <c r="B1419" s="1"/>
      <c r="C1419" s="1"/>
      <c r="D1419" s="1"/>
      <c r="E1419" s="1"/>
      <c r="F1419" s="2"/>
      <c r="G1419" s="1"/>
      <c r="H1419" s="80"/>
      <c r="I1419" s="80"/>
      <c r="J1419" s="1"/>
      <c r="K1419" s="6"/>
      <c r="L1419" s="1"/>
      <c r="M1419" s="1"/>
      <c r="N1419" s="226"/>
      <c r="O1419" s="227"/>
      <c r="P1419" s="6"/>
      <c r="Q1419" s="6"/>
      <c r="R1419" s="6"/>
      <c r="S1419" s="1"/>
    </row>
    <row r="1420" spans="1:19" x14ac:dyDescent="0.25">
      <c r="A1420" s="13"/>
      <c r="B1420" s="1"/>
      <c r="C1420" s="1"/>
      <c r="D1420" s="1"/>
      <c r="E1420" s="1"/>
      <c r="F1420" s="2"/>
      <c r="G1420" s="1"/>
      <c r="H1420" s="80"/>
      <c r="I1420" s="80"/>
      <c r="J1420" s="1"/>
      <c r="K1420" s="6"/>
      <c r="L1420" s="1"/>
      <c r="M1420" s="1"/>
      <c r="N1420" s="226"/>
      <c r="O1420" s="227"/>
      <c r="P1420" s="6"/>
      <c r="Q1420" s="6"/>
      <c r="R1420" s="6"/>
      <c r="S1420" s="1"/>
    </row>
    <row r="1421" spans="1:19" x14ac:dyDescent="0.25">
      <c r="A1421" s="13"/>
      <c r="B1421" s="1"/>
      <c r="C1421" s="1"/>
      <c r="D1421" s="1"/>
      <c r="E1421" s="1"/>
      <c r="F1421" s="2"/>
      <c r="G1421" s="1"/>
      <c r="H1421" s="80"/>
      <c r="I1421" s="80"/>
      <c r="J1421" s="1"/>
      <c r="K1421" s="6"/>
      <c r="L1421" s="1"/>
      <c r="M1421" s="1"/>
      <c r="N1421" s="226"/>
      <c r="O1421" s="227"/>
      <c r="P1421" s="6"/>
      <c r="Q1421" s="6"/>
      <c r="R1421" s="6"/>
      <c r="S1421" s="1"/>
    </row>
    <row r="1422" spans="1:19" x14ac:dyDescent="0.25">
      <c r="A1422" s="1"/>
      <c r="B1422" s="1"/>
      <c r="C1422" s="1" t="s">
        <v>139</v>
      </c>
      <c r="D1422" s="2"/>
      <c r="E1422" s="1"/>
      <c r="F1422" s="2"/>
      <c r="G1422" s="1"/>
      <c r="H1422" s="80"/>
      <c r="I1422" s="80"/>
      <c r="J1422" s="1"/>
      <c r="K1422" s="6"/>
      <c r="L1422" s="1"/>
      <c r="M1422" s="1"/>
      <c r="N1422" s="226"/>
      <c r="O1422" s="227"/>
      <c r="P1422" s="6"/>
      <c r="Q1422" s="6"/>
      <c r="R1422" s="6"/>
      <c r="S1422" s="1"/>
    </row>
    <row r="1423" spans="1:19" x14ac:dyDescent="0.25">
      <c r="A1423" s="1"/>
      <c r="B1423" s="1"/>
      <c r="C1423" s="1"/>
      <c r="D1423" s="2"/>
      <c r="E1423" s="1"/>
      <c r="F1423" s="2"/>
      <c r="G1423" s="1"/>
      <c r="H1423" s="80"/>
      <c r="I1423" s="80"/>
      <c r="J1423" s="1"/>
      <c r="K1423" s="6"/>
      <c r="L1423" s="1"/>
      <c r="M1423" s="1"/>
      <c r="N1423" s="226"/>
      <c r="O1423" s="227"/>
      <c r="P1423" s="6"/>
      <c r="Q1423" s="6"/>
      <c r="R1423" s="6"/>
      <c r="S1423" s="1"/>
    </row>
    <row r="1424" spans="1:19" x14ac:dyDescent="0.25">
      <c r="A1424" s="1"/>
      <c r="B1424" s="1"/>
      <c r="C1424" s="1"/>
      <c r="D1424" s="2"/>
      <c r="E1424" s="1"/>
      <c r="F1424" s="2"/>
      <c r="G1424" s="1"/>
      <c r="H1424" s="80"/>
      <c r="I1424" s="80"/>
      <c r="J1424" s="1"/>
      <c r="K1424" s="6"/>
      <c r="L1424" s="1"/>
      <c r="M1424" s="1"/>
      <c r="N1424" s="226"/>
      <c r="O1424" s="227"/>
      <c r="P1424" s="6"/>
      <c r="Q1424" s="6"/>
      <c r="R1424" s="6"/>
      <c r="S1424" s="1"/>
    </row>
    <row r="1425" spans="1:19" x14ac:dyDescent="0.25">
      <c r="A1425" s="1"/>
      <c r="B1425" s="1"/>
      <c r="C1425" s="1"/>
      <c r="D1425" s="2"/>
      <c r="E1425" s="1"/>
      <c r="F1425" s="2"/>
      <c r="G1425" s="1"/>
      <c r="H1425" s="80"/>
      <c r="I1425" s="80"/>
      <c r="J1425" s="1"/>
      <c r="K1425" s="6"/>
      <c r="L1425" s="1"/>
      <c r="M1425" s="1"/>
      <c r="N1425" s="226"/>
      <c r="O1425" s="227"/>
      <c r="P1425" s="6"/>
      <c r="Q1425" s="6"/>
      <c r="R1425" s="6"/>
      <c r="S1425" s="1"/>
    </row>
    <row r="1426" spans="1:19" x14ac:dyDescent="0.25">
      <c r="A1426" s="1"/>
      <c r="B1426" s="81" t="s">
        <v>0</v>
      </c>
      <c r="C1426" s="81"/>
      <c r="D1426" s="81"/>
      <c r="E1426" s="9" t="s">
        <v>71</v>
      </c>
      <c r="F1426" s="9"/>
      <c r="G1426" s="9"/>
      <c r="H1426" s="9"/>
      <c r="I1426" s="9"/>
      <c r="J1426" s="9"/>
      <c r="K1426" s="10"/>
      <c r="L1426" s="11"/>
      <c r="M1426" s="11"/>
      <c r="N1426" s="228"/>
      <c r="O1426" s="227"/>
      <c r="P1426" s="6"/>
      <c r="Q1426" s="6"/>
      <c r="R1426" s="6"/>
      <c r="S1426" s="1"/>
    </row>
    <row r="1427" spans="1:19" x14ac:dyDescent="0.25">
      <c r="A1427" s="1"/>
      <c r="C1427" s="229"/>
      <c r="D1427" s="229" t="s">
        <v>2</v>
      </c>
      <c r="E1427" s="230" t="s">
        <v>283</v>
      </c>
      <c r="F1427" s="230"/>
      <c r="G1427" s="230"/>
      <c r="H1427" s="230"/>
      <c r="I1427" s="230"/>
      <c r="J1427" s="230"/>
      <c r="K1427" s="10"/>
      <c r="L1427" s="11"/>
      <c r="M1427" s="11"/>
      <c r="N1427" s="228"/>
      <c r="O1427" s="227"/>
      <c r="P1427" s="6"/>
      <c r="Q1427" s="6"/>
      <c r="R1427" s="6"/>
      <c r="S1427" s="1"/>
    </row>
    <row r="1428" spans="1:19" x14ac:dyDescent="0.25">
      <c r="A1428" s="13"/>
      <c r="C1428" s="145"/>
      <c r="D1428" s="145" t="s">
        <v>4</v>
      </c>
      <c r="E1428" s="231" t="s">
        <v>70</v>
      </c>
      <c r="F1428" s="231"/>
      <c r="G1428" s="16"/>
      <c r="H1428" s="87"/>
      <c r="I1428" s="88"/>
      <c r="J1428" s="89"/>
      <c r="K1428" s="6"/>
      <c r="L1428" s="11"/>
      <c r="M1428" s="11"/>
      <c r="N1428" s="228"/>
      <c r="O1428" s="227"/>
      <c r="P1428" s="6"/>
      <c r="Q1428" s="6"/>
      <c r="R1428" s="6"/>
      <c r="S1428" s="1"/>
    </row>
    <row r="1429" spans="1:19" ht="15.75" thickBot="1" x14ac:dyDescent="0.3">
      <c r="A1429" s="13"/>
      <c r="B1429" s="90"/>
      <c r="C1429" s="90"/>
      <c r="D1429" s="90"/>
      <c r="E1429" s="91"/>
      <c r="F1429" s="91"/>
      <c r="G1429" s="21"/>
      <c r="H1429" s="94"/>
      <c r="I1429" s="95"/>
      <c r="J1429" s="27"/>
      <c r="K1429" s="6"/>
      <c r="L1429" s="11"/>
      <c r="M1429" s="11"/>
      <c r="N1429" s="228"/>
      <c r="O1429" s="227"/>
      <c r="P1429" s="6"/>
      <c r="Q1429" s="6"/>
      <c r="R1429" s="6"/>
      <c r="S1429" s="1"/>
    </row>
    <row r="1430" spans="1:19" x14ac:dyDescent="0.25">
      <c r="A1430" s="10"/>
      <c r="B1430" s="240" t="s">
        <v>217</v>
      </c>
      <c r="C1430" s="241" t="s">
        <v>7</v>
      </c>
      <c r="D1430" s="242"/>
      <c r="E1430" s="243" t="s">
        <v>218</v>
      </c>
      <c r="F1430" s="243" t="s">
        <v>219</v>
      </c>
      <c r="G1430" s="243" t="s">
        <v>10</v>
      </c>
      <c r="H1430" s="244" t="s">
        <v>73</v>
      </c>
      <c r="I1430" s="241" t="s">
        <v>12</v>
      </c>
      <c r="J1430" s="245"/>
      <c r="K1430" s="245"/>
      <c r="L1430" s="245"/>
      <c r="M1430" s="242"/>
      <c r="N1430" s="246" t="s">
        <v>13</v>
      </c>
      <c r="O1430" s="247"/>
      <c r="P1430" s="246" t="s">
        <v>14</v>
      </c>
      <c r="Q1430" s="247"/>
      <c r="R1430" s="246" t="s">
        <v>15</v>
      </c>
      <c r="S1430" s="248"/>
    </row>
    <row r="1431" spans="1:19" x14ac:dyDescent="0.25">
      <c r="A1431" s="10"/>
      <c r="B1431" s="249"/>
      <c r="C1431" s="39" t="s">
        <v>16</v>
      </c>
      <c r="D1431" s="39" t="s">
        <v>17</v>
      </c>
      <c r="E1431" s="250"/>
      <c r="F1431" s="250"/>
      <c r="G1431" s="250"/>
      <c r="H1431" s="251"/>
      <c r="I1431" s="252" t="s">
        <v>18</v>
      </c>
      <c r="J1431" s="253"/>
      <c r="K1431" s="252" t="s">
        <v>19</v>
      </c>
      <c r="L1431" s="254"/>
      <c r="M1431" s="253"/>
      <c r="N1431" s="255" t="s">
        <v>20</v>
      </c>
      <c r="O1431" s="256"/>
      <c r="P1431" s="255" t="s">
        <v>20</v>
      </c>
      <c r="Q1431" s="256"/>
      <c r="R1431" s="255"/>
      <c r="S1431" s="257"/>
    </row>
    <row r="1432" spans="1:19" ht="23.25" thickBot="1" x14ac:dyDescent="0.3">
      <c r="A1432" s="37"/>
      <c r="B1432" s="249"/>
      <c r="C1432" s="250"/>
      <c r="D1432" s="250"/>
      <c r="E1432" s="250"/>
      <c r="F1432" s="250"/>
      <c r="G1432" s="250"/>
      <c r="H1432" s="251"/>
      <c r="I1432" s="102" t="s">
        <v>24</v>
      </c>
      <c r="J1432" s="43" t="s">
        <v>22</v>
      </c>
      <c r="K1432" s="43" t="s">
        <v>220</v>
      </c>
      <c r="L1432" s="43" t="s">
        <v>24</v>
      </c>
      <c r="M1432" s="258" t="s">
        <v>25</v>
      </c>
      <c r="N1432" s="259" t="s">
        <v>26</v>
      </c>
      <c r="O1432" s="43" t="s">
        <v>25</v>
      </c>
      <c r="P1432" s="43" t="s">
        <v>21</v>
      </c>
      <c r="Q1432" s="43" t="s">
        <v>25</v>
      </c>
      <c r="R1432" s="260" t="s">
        <v>27</v>
      </c>
      <c r="S1432" s="261" t="s">
        <v>28</v>
      </c>
    </row>
    <row r="1433" spans="1:19" ht="56.25" x14ac:dyDescent="0.25">
      <c r="A1433" s="37"/>
      <c r="B1433" s="262">
        <v>159951012</v>
      </c>
      <c r="C1433" s="263">
        <v>408001</v>
      </c>
      <c r="D1433" s="263" t="s">
        <v>284</v>
      </c>
      <c r="E1433" s="263" t="s">
        <v>172</v>
      </c>
      <c r="F1433" s="105" t="s">
        <v>285</v>
      </c>
      <c r="G1433" s="108" t="s">
        <v>286</v>
      </c>
      <c r="H1433" s="265">
        <v>39703.440000000002</v>
      </c>
      <c r="I1433" s="198"/>
      <c r="J1433" s="266">
        <v>39703.440000000002</v>
      </c>
      <c r="K1433" s="110">
        <v>0</v>
      </c>
      <c r="L1433" s="110">
        <v>0</v>
      </c>
      <c r="M1433" s="111" t="s">
        <v>33</v>
      </c>
      <c r="N1433" s="112">
        <f>I1433*100/H1433</f>
        <v>0</v>
      </c>
      <c r="O1433" s="112">
        <f>J1433*100/H1433</f>
        <v>100</v>
      </c>
      <c r="P1433" s="112">
        <v>0</v>
      </c>
      <c r="Q1433" s="112">
        <f>J1433*100/H1433</f>
        <v>100</v>
      </c>
      <c r="R1433" s="110"/>
      <c r="S1433" s="113" t="s">
        <v>34</v>
      </c>
    </row>
    <row r="1434" spans="1:19" ht="78.75" x14ac:dyDescent="0.25">
      <c r="A1434" s="37"/>
      <c r="B1434" s="268">
        <v>159951009</v>
      </c>
      <c r="C1434" s="269">
        <v>408003</v>
      </c>
      <c r="D1434" s="269" t="s">
        <v>287</v>
      </c>
      <c r="E1434" s="269" t="s">
        <v>172</v>
      </c>
      <c r="F1434" s="116" t="s">
        <v>61</v>
      </c>
      <c r="G1434" s="326" t="s">
        <v>288</v>
      </c>
      <c r="H1434" s="271">
        <v>104423.26</v>
      </c>
      <c r="I1434" s="200"/>
      <c r="J1434" s="272">
        <v>104423.26</v>
      </c>
      <c r="K1434" s="121">
        <v>0</v>
      </c>
      <c r="L1434" s="121">
        <v>0</v>
      </c>
      <c r="M1434" s="122" t="s">
        <v>33</v>
      </c>
      <c r="N1434" s="157">
        <f>I1434*100/H1434</f>
        <v>0</v>
      </c>
      <c r="O1434" s="157">
        <f>J1434*100/H1434</f>
        <v>100</v>
      </c>
      <c r="P1434" s="157">
        <v>0</v>
      </c>
      <c r="Q1434" s="157">
        <f>J1434*100/H1434</f>
        <v>100</v>
      </c>
      <c r="R1434" s="121"/>
      <c r="S1434" s="123" t="s">
        <v>34</v>
      </c>
    </row>
    <row r="1435" spans="1:19" ht="78.75" x14ac:dyDescent="0.25">
      <c r="A1435" s="37"/>
      <c r="B1435" s="268">
        <v>159951010</v>
      </c>
      <c r="C1435" s="269">
        <v>408004</v>
      </c>
      <c r="D1435" s="269" t="s">
        <v>289</v>
      </c>
      <c r="E1435" s="269" t="s">
        <v>172</v>
      </c>
      <c r="F1435" s="116" t="s">
        <v>290</v>
      </c>
      <c r="G1435" s="326" t="s">
        <v>291</v>
      </c>
      <c r="H1435" s="271">
        <v>14890.27</v>
      </c>
      <c r="I1435" s="200"/>
      <c r="J1435" s="272">
        <v>14890.27</v>
      </c>
      <c r="K1435" s="121">
        <v>0</v>
      </c>
      <c r="L1435" s="121">
        <v>0</v>
      </c>
      <c r="M1435" s="122" t="s">
        <v>33</v>
      </c>
      <c r="N1435" s="157">
        <f>I1435*100/H1435</f>
        <v>0</v>
      </c>
      <c r="O1435" s="157">
        <f>J1435*100/H1435</f>
        <v>100</v>
      </c>
      <c r="P1435" s="157">
        <v>0</v>
      </c>
      <c r="Q1435" s="157">
        <f>J1435*100/H1435</f>
        <v>100</v>
      </c>
      <c r="R1435" s="121"/>
      <c r="S1435" s="123" t="s">
        <v>34</v>
      </c>
    </row>
    <row r="1436" spans="1:19" ht="45" x14ac:dyDescent="0.25">
      <c r="A1436" s="37"/>
      <c r="B1436" s="268">
        <v>159951024</v>
      </c>
      <c r="C1436" s="269">
        <v>408007</v>
      </c>
      <c r="D1436" s="269" t="s">
        <v>292</v>
      </c>
      <c r="E1436" s="269" t="s">
        <v>293</v>
      </c>
      <c r="F1436" s="116" t="s">
        <v>38</v>
      </c>
      <c r="G1436" s="326" t="s">
        <v>294</v>
      </c>
      <c r="H1436" s="271">
        <v>152200</v>
      </c>
      <c r="I1436" s="200"/>
      <c r="J1436" s="272">
        <v>152200</v>
      </c>
      <c r="K1436" s="121">
        <v>0</v>
      </c>
      <c r="L1436" s="121">
        <v>0</v>
      </c>
      <c r="M1436" s="122" t="s">
        <v>33</v>
      </c>
      <c r="N1436" s="157">
        <f>(I1436*100)/H1436</f>
        <v>0</v>
      </c>
      <c r="O1436" s="157">
        <f>(J1436*100)/H1436</f>
        <v>100</v>
      </c>
      <c r="P1436" s="157">
        <f>I1436*100/H1436</f>
        <v>0</v>
      </c>
      <c r="Q1436" s="157">
        <f>(J1436*100)/H1436</f>
        <v>100</v>
      </c>
      <c r="R1436" s="121"/>
      <c r="S1436" s="123" t="s">
        <v>34</v>
      </c>
    </row>
    <row r="1437" spans="1:19" ht="67.5" x14ac:dyDescent="0.25">
      <c r="A1437" s="37"/>
      <c r="B1437" s="268">
        <v>159951041</v>
      </c>
      <c r="C1437" s="269">
        <v>408008</v>
      </c>
      <c r="D1437" s="269" t="s">
        <v>295</v>
      </c>
      <c r="E1437" s="269" t="s">
        <v>293</v>
      </c>
      <c r="F1437" s="116" t="s">
        <v>38</v>
      </c>
      <c r="G1437" s="326" t="s">
        <v>296</v>
      </c>
      <c r="H1437" s="271">
        <v>390000</v>
      </c>
      <c r="I1437" s="200"/>
      <c r="J1437" s="272">
        <v>390000</v>
      </c>
      <c r="K1437" s="121">
        <v>0</v>
      </c>
      <c r="L1437" s="121">
        <v>0</v>
      </c>
      <c r="M1437" s="122" t="s">
        <v>33</v>
      </c>
      <c r="N1437" s="157">
        <v>0</v>
      </c>
      <c r="O1437" s="157">
        <v>100</v>
      </c>
      <c r="P1437" s="157">
        <v>0</v>
      </c>
      <c r="Q1437" s="157">
        <v>100</v>
      </c>
      <c r="R1437" s="121"/>
      <c r="S1437" s="123" t="s">
        <v>34</v>
      </c>
    </row>
    <row r="1438" spans="1:19" ht="123.75" x14ac:dyDescent="0.25">
      <c r="A1438" s="37"/>
      <c r="B1438" s="268">
        <v>159951046</v>
      </c>
      <c r="C1438" s="269">
        <v>408009</v>
      </c>
      <c r="D1438" s="269" t="s">
        <v>297</v>
      </c>
      <c r="E1438" s="269" t="s">
        <v>293</v>
      </c>
      <c r="F1438" s="116" t="s">
        <v>38</v>
      </c>
      <c r="G1438" s="270" t="s">
        <v>298</v>
      </c>
      <c r="H1438" s="271">
        <v>600000</v>
      </c>
      <c r="I1438" s="200"/>
      <c r="J1438" s="272">
        <v>600000</v>
      </c>
      <c r="K1438" s="121">
        <v>0</v>
      </c>
      <c r="L1438" s="121">
        <v>0</v>
      </c>
      <c r="M1438" s="122" t="s">
        <v>33</v>
      </c>
      <c r="N1438" s="157">
        <v>0</v>
      </c>
      <c r="O1438" s="157">
        <v>100</v>
      </c>
      <c r="P1438" s="157">
        <v>0</v>
      </c>
      <c r="Q1438" s="157">
        <v>100</v>
      </c>
      <c r="R1438" s="121"/>
      <c r="S1438" s="123" t="s">
        <v>34</v>
      </c>
    </row>
    <row r="1439" spans="1:19" ht="102" thickBot="1" x14ac:dyDescent="0.3">
      <c r="A1439" s="37"/>
      <c r="B1439" s="273">
        <v>159951047</v>
      </c>
      <c r="C1439" s="274">
        <v>408010</v>
      </c>
      <c r="D1439" s="274" t="s">
        <v>299</v>
      </c>
      <c r="E1439" s="274" t="s">
        <v>293</v>
      </c>
      <c r="F1439" s="127" t="s">
        <v>38</v>
      </c>
      <c r="G1439" s="327" t="s">
        <v>298</v>
      </c>
      <c r="H1439" s="276">
        <v>540000</v>
      </c>
      <c r="I1439" s="202"/>
      <c r="J1439" s="277">
        <v>540000</v>
      </c>
      <c r="K1439" s="132">
        <v>0</v>
      </c>
      <c r="L1439" s="132">
        <v>0</v>
      </c>
      <c r="M1439" s="133" t="s">
        <v>33</v>
      </c>
      <c r="N1439" s="134">
        <v>0</v>
      </c>
      <c r="O1439" s="134">
        <v>100</v>
      </c>
      <c r="P1439" s="134">
        <v>0</v>
      </c>
      <c r="Q1439" s="328">
        <v>100</v>
      </c>
      <c r="R1439" s="132"/>
      <c r="S1439" s="135" t="s">
        <v>34</v>
      </c>
    </row>
    <row r="1440" spans="1:19" x14ac:dyDescent="0.25">
      <c r="A1440" s="37"/>
      <c r="B1440" s="302"/>
      <c r="C1440" s="302"/>
      <c r="D1440" s="302"/>
      <c r="E1440" s="302"/>
      <c r="F1440" s="137"/>
      <c r="G1440" s="329"/>
      <c r="H1440" s="55"/>
      <c r="I1440" s="204"/>
      <c r="J1440" s="305"/>
      <c r="K1440" s="142"/>
      <c r="L1440" s="142"/>
      <c r="M1440" s="143"/>
      <c r="N1440" s="144"/>
      <c r="O1440" s="144"/>
      <c r="P1440" s="144"/>
      <c r="Q1440" s="330"/>
      <c r="R1440" s="142"/>
      <c r="S1440" s="142"/>
    </row>
    <row r="1441" spans="1:19" x14ac:dyDescent="0.25">
      <c r="A1441" s="37"/>
      <c r="B1441" s="302"/>
      <c r="C1441" s="302"/>
      <c r="D1441" s="302"/>
      <c r="E1441" s="302"/>
      <c r="F1441" s="137"/>
      <c r="G1441" s="329"/>
      <c r="H1441" s="55"/>
      <c r="I1441" s="204"/>
      <c r="J1441" s="305"/>
      <c r="K1441" s="142"/>
      <c r="L1441" s="142"/>
      <c r="M1441" s="143"/>
      <c r="N1441" s="144"/>
      <c r="O1441" s="144"/>
      <c r="P1441" s="144"/>
      <c r="Q1441" s="330"/>
      <c r="R1441" s="142"/>
      <c r="S1441" s="142"/>
    </row>
    <row r="1442" spans="1:19" x14ac:dyDescent="0.25">
      <c r="A1442" s="37"/>
      <c r="B1442" s="302"/>
      <c r="C1442" s="302"/>
      <c r="D1442" s="302"/>
      <c r="E1442" s="302"/>
      <c r="F1442" s="137"/>
      <c r="G1442" s="329"/>
      <c r="H1442" s="55"/>
      <c r="I1442" s="204"/>
      <c r="J1442" s="305"/>
      <c r="K1442" s="142"/>
      <c r="L1442" s="142"/>
      <c r="M1442" s="143"/>
      <c r="N1442" s="144"/>
      <c r="O1442" s="144"/>
      <c r="P1442" s="144"/>
      <c r="Q1442" s="330"/>
      <c r="R1442" s="142"/>
      <c r="S1442" s="142"/>
    </row>
    <row r="1443" spans="1:19" x14ac:dyDescent="0.25">
      <c r="A1443" s="37"/>
      <c r="B1443" s="302"/>
      <c r="C1443" s="302"/>
      <c r="D1443" s="302"/>
      <c r="E1443" s="302"/>
      <c r="F1443" s="137"/>
      <c r="G1443" s="329"/>
      <c r="H1443" s="55"/>
      <c r="I1443" s="204"/>
      <c r="J1443" s="305"/>
      <c r="K1443" s="142"/>
      <c r="L1443" s="142"/>
      <c r="M1443" s="143"/>
      <c r="N1443" s="144"/>
      <c r="O1443" s="144"/>
      <c r="P1443" s="144"/>
      <c r="Q1443" s="330"/>
      <c r="R1443" s="142"/>
      <c r="S1443" s="142"/>
    </row>
    <row r="1444" spans="1:19" x14ac:dyDescent="0.25">
      <c r="A1444" s="37"/>
      <c r="B1444" s="302"/>
      <c r="C1444" s="302"/>
      <c r="D1444" s="302"/>
      <c r="E1444" s="302"/>
      <c r="F1444" s="137"/>
      <c r="G1444" s="329"/>
      <c r="H1444" s="55"/>
      <c r="I1444" s="204"/>
      <c r="J1444" s="305"/>
      <c r="K1444" s="142"/>
      <c r="L1444" s="142"/>
      <c r="M1444" s="143"/>
      <c r="N1444" s="144"/>
      <c r="O1444" s="144"/>
      <c r="P1444" s="144"/>
      <c r="Q1444" s="330"/>
      <c r="R1444" s="142"/>
      <c r="S1444" s="142"/>
    </row>
    <row r="1445" spans="1:19" x14ac:dyDescent="0.25">
      <c r="A1445" s="37"/>
      <c r="B1445" s="302"/>
      <c r="C1445" s="302"/>
      <c r="D1445" s="302"/>
      <c r="E1445" s="302"/>
      <c r="F1445" s="137"/>
      <c r="G1445" s="329"/>
      <c r="H1445" s="55"/>
      <c r="I1445" s="204"/>
      <c r="J1445" s="305"/>
      <c r="K1445" s="142"/>
      <c r="L1445" s="142"/>
      <c r="M1445" s="143"/>
      <c r="N1445" s="144"/>
      <c r="O1445" s="144"/>
      <c r="P1445" s="144"/>
      <c r="Q1445" s="330"/>
      <c r="R1445" s="142"/>
      <c r="S1445" s="142"/>
    </row>
    <row r="1446" spans="1:19" x14ac:dyDescent="0.25">
      <c r="A1446" s="37"/>
      <c r="B1446" s="302"/>
      <c r="C1446" s="302"/>
      <c r="D1446" s="302"/>
      <c r="E1446" s="302"/>
      <c r="F1446" s="137"/>
      <c r="G1446" s="329"/>
      <c r="H1446" s="55"/>
      <c r="I1446" s="204"/>
      <c r="J1446" s="305"/>
      <c r="K1446" s="142"/>
      <c r="L1446" s="142"/>
      <c r="M1446" s="143"/>
      <c r="N1446" s="144"/>
      <c r="O1446" s="144"/>
      <c r="P1446" s="144"/>
      <c r="Q1446" s="330"/>
      <c r="R1446" s="142"/>
      <c r="S1446" s="142"/>
    </row>
    <row r="1447" spans="1:19" x14ac:dyDescent="0.25">
      <c r="A1447" s="1"/>
      <c r="B1447" s="1"/>
      <c r="C1447" s="1" t="s">
        <v>139</v>
      </c>
      <c r="D1447" s="2"/>
      <c r="E1447" s="1"/>
      <c r="F1447" s="2"/>
      <c r="G1447" s="1"/>
      <c r="H1447" s="80"/>
      <c r="I1447" s="80"/>
      <c r="J1447" s="1"/>
      <c r="K1447" s="6"/>
      <c r="L1447" s="1"/>
      <c r="M1447" s="1"/>
      <c r="N1447" s="226"/>
      <c r="O1447" s="227"/>
      <c r="P1447" s="6"/>
      <c r="Q1447" s="6"/>
      <c r="R1447" s="6"/>
      <c r="S1447" s="1"/>
    </row>
    <row r="1448" spans="1:19" x14ac:dyDescent="0.25">
      <c r="A1448" s="1"/>
      <c r="B1448" s="1"/>
      <c r="C1448" s="1"/>
      <c r="D1448" s="2"/>
      <c r="E1448" s="1"/>
      <c r="F1448" s="2"/>
      <c r="G1448" s="1"/>
      <c r="H1448" s="80"/>
      <c r="I1448" s="80"/>
      <c r="J1448" s="1"/>
      <c r="K1448" s="6"/>
      <c r="L1448" s="1"/>
      <c r="M1448" s="1"/>
      <c r="N1448" s="226"/>
      <c r="O1448" s="227"/>
      <c r="P1448" s="6"/>
      <c r="Q1448" s="6"/>
      <c r="R1448" s="6"/>
      <c r="S1448" s="1"/>
    </row>
    <row r="1449" spans="1:19" x14ac:dyDescent="0.25">
      <c r="A1449" s="1"/>
      <c r="B1449" s="1"/>
      <c r="C1449" s="1"/>
      <c r="D1449" s="2"/>
      <c r="E1449" s="1"/>
      <c r="F1449" s="2"/>
      <c r="G1449" s="1"/>
      <c r="H1449" s="80"/>
      <c r="I1449" s="80"/>
      <c r="J1449" s="1"/>
      <c r="K1449" s="6"/>
      <c r="L1449" s="1"/>
      <c r="M1449" s="1"/>
      <c r="N1449" s="226"/>
      <c r="O1449" s="227"/>
      <c r="P1449" s="6"/>
      <c r="Q1449" s="6"/>
      <c r="R1449" s="6"/>
      <c r="S1449" s="1"/>
    </row>
    <row r="1450" spans="1:19" x14ac:dyDescent="0.25">
      <c r="A1450" s="1"/>
      <c r="B1450" s="1"/>
      <c r="C1450" s="1"/>
      <c r="D1450" s="2"/>
      <c r="E1450" s="1"/>
      <c r="F1450" s="2"/>
      <c r="G1450" s="1"/>
      <c r="H1450" s="80"/>
      <c r="I1450" s="80"/>
      <c r="J1450" s="1"/>
      <c r="K1450" s="6"/>
      <c r="L1450" s="1"/>
      <c r="M1450" s="1"/>
      <c r="N1450" s="226"/>
      <c r="O1450" s="227"/>
      <c r="P1450" s="6"/>
      <c r="Q1450" s="6"/>
      <c r="R1450" s="6"/>
      <c r="S1450" s="1"/>
    </row>
    <row r="1451" spans="1:19" x14ac:dyDescent="0.25">
      <c r="A1451" s="1"/>
      <c r="B1451" s="81" t="s">
        <v>0</v>
      </c>
      <c r="C1451" s="81"/>
      <c r="D1451" s="81"/>
      <c r="E1451" s="9" t="s">
        <v>71</v>
      </c>
      <c r="F1451" s="9"/>
      <c r="G1451" s="9"/>
      <c r="H1451" s="9"/>
      <c r="I1451" s="9"/>
      <c r="J1451" s="9"/>
      <c r="K1451" s="10"/>
      <c r="L1451" s="11"/>
      <c r="M1451" s="11"/>
      <c r="N1451" s="228"/>
      <c r="O1451" s="227"/>
      <c r="P1451" s="6"/>
      <c r="Q1451" s="6"/>
      <c r="R1451" s="6"/>
      <c r="S1451" s="1"/>
    </row>
    <row r="1452" spans="1:19" x14ac:dyDescent="0.25">
      <c r="A1452" s="1"/>
      <c r="C1452" s="229"/>
      <c r="D1452" s="229" t="s">
        <v>2</v>
      </c>
      <c r="E1452" s="230" t="s">
        <v>283</v>
      </c>
      <c r="F1452" s="230"/>
      <c r="G1452" s="230"/>
      <c r="H1452" s="230"/>
      <c r="I1452" s="230"/>
      <c r="J1452" s="230"/>
      <c r="K1452" s="10"/>
      <c r="L1452" s="11"/>
      <c r="M1452" s="11"/>
      <c r="N1452" s="228"/>
      <c r="O1452" s="227"/>
      <c r="P1452" s="6"/>
      <c r="Q1452" s="6"/>
      <c r="R1452" s="6"/>
      <c r="S1452" s="1"/>
    </row>
    <row r="1453" spans="1:19" ht="15.75" thickBot="1" x14ac:dyDescent="0.3">
      <c r="A1453" s="13"/>
      <c r="C1453" s="145"/>
      <c r="D1453" s="145" t="s">
        <v>4</v>
      </c>
      <c r="E1453" s="231" t="s">
        <v>70</v>
      </c>
      <c r="F1453" s="231"/>
      <c r="G1453" s="16"/>
      <c r="H1453" s="87"/>
      <c r="I1453" s="88"/>
      <c r="J1453" s="89"/>
      <c r="K1453" s="6"/>
      <c r="L1453" s="11"/>
      <c r="M1453" s="11"/>
      <c r="N1453" s="228"/>
      <c r="O1453" s="227"/>
      <c r="P1453" s="6"/>
      <c r="Q1453" s="6"/>
      <c r="R1453" s="6"/>
      <c r="S1453" s="1"/>
    </row>
    <row r="1454" spans="1:19" x14ac:dyDescent="0.25">
      <c r="A1454" s="10"/>
      <c r="B1454" s="240" t="s">
        <v>217</v>
      </c>
      <c r="C1454" s="241" t="s">
        <v>7</v>
      </c>
      <c r="D1454" s="242"/>
      <c r="E1454" s="243" t="s">
        <v>218</v>
      </c>
      <c r="F1454" s="243" t="s">
        <v>219</v>
      </c>
      <c r="G1454" s="243" t="s">
        <v>10</v>
      </c>
      <c r="H1454" s="244" t="s">
        <v>73</v>
      </c>
      <c r="I1454" s="241" t="s">
        <v>12</v>
      </c>
      <c r="J1454" s="245"/>
      <c r="K1454" s="245"/>
      <c r="L1454" s="245"/>
      <c r="M1454" s="242"/>
      <c r="N1454" s="246" t="s">
        <v>13</v>
      </c>
      <c r="O1454" s="247"/>
      <c r="P1454" s="246" t="s">
        <v>14</v>
      </c>
      <c r="Q1454" s="247"/>
      <c r="R1454" s="246" t="s">
        <v>15</v>
      </c>
      <c r="S1454" s="248"/>
    </row>
    <row r="1455" spans="1:19" x14ac:dyDescent="0.25">
      <c r="A1455" s="10"/>
      <c r="B1455" s="249"/>
      <c r="C1455" s="39" t="s">
        <v>16</v>
      </c>
      <c r="D1455" s="39" t="s">
        <v>17</v>
      </c>
      <c r="E1455" s="250"/>
      <c r="F1455" s="250"/>
      <c r="G1455" s="250"/>
      <c r="H1455" s="251"/>
      <c r="I1455" s="252" t="s">
        <v>18</v>
      </c>
      <c r="J1455" s="253"/>
      <c r="K1455" s="252" t="s">
        <v>19</v>
      </c>
      <c r="L1455" s="254"/>
      <c r="M1455" s="253"/>
      <c r="N1455" s="255" t="s">
        <v>20</v>
      </c>
      <c r="O1455" s="256"/>
      <c r="P1455" s="255" t="s">
        <v>20</v>
      </c>
      <c r="Q1455" s="256"/>
      <c r="R1455" s="255"/>
      <c r="S1455" s="257"/>
    </row>
    <row r="1456" spans="1:19" ht="23.25" thickBot="1" x14ac:dyDescent="0.3">
      <c r="A1456" s="37"/>
      <c r="B1456" s="249"/>
      <c r="C1456" s="250"/>
      <c r="D1456" s="250"/>
      <c r="E1456" s="250"/>
      <c r="F1456" s="250"/>
      <c r="G1456" s="250"/>
      <c r="H1456" s="251"/>
      <c r="I1456" s="102" t="s">
        <v>24</v>
      </c>
      <c r="J1456" s="43" t="s">
        <v>22</v>
      </c>
      <c r="K1456" s="43" t="s">
        <v>220</v>
      </c>
      <c r="L1456" s="43" t="s">
        <v>24</v>
      </c>
      <c r="M1456" s="258" t="s">
        <v>25</v>
      </c>
      <c r="N1456" s="259" t="s">
        <v>26</v>
      </c>
      <c r="O1456" s="43" t="s">
        <v>25</v>
      </c>
      <c r="P1456" s="43" t="s">
        <v>21</v>
      </c>
      <c r="Q1456" s="43" t="s">
        <v>25</v>
      </c>
      <c r="R1456" s="260" t="s">
        <v>27</v>
      </c>
      <c r="S1456" s="261" t="s">
        <v>28</v>
      </c>
    </row>
    <row r="1457" spans="1:19" ht="202.5" x14ac:dyDescent="0.25">
      <c r="A1457" s="37"/>
      <c r="B1457" s="262">
        <v>159951080</v>
      </c>
      <c r="C1457" s="263">
        <v>408011</v>
      </c>
      <c r="D1457" s="263" t="s">
        <v>300</v>
      </c>
      <c r="E1457" s="263" t="s">
        <v>301</v>
      </c>
      <c r="F1457" s="299" t="s">
        <v>38</v>
      </c>
      <c r="G1457" s="264" t="s">
        <v>302</v>
      </c>
      <c r="H1457" s="265">
        <v>380466.18</v>
      </c>
      <c r="I1457" s="198"/>
      <c r="J1457" s="266">
        <v>114139.85</v>
      </c>
      <c r="K1457" s="110">
        <v>0</v>
      </c>
      <c r="L1457" s="110">
        <v>0</v>
      </c>
      <c r="M1457" s="111" t="s">
        <v>33</v>
      </c>
      <c r="N1457" s="112">
        <f>I1457*100/H1457</f>
        <v>0</v>
      </c>
      <c r="O1457" s="112">
        <f>J1457*100/H1457</f>
        <v>29.999998948658195</v>
      </c>
      <c r="P1457" s="112">
        <v>0</v>
      </c>
      <c r="Q1457" s="112">
        <v>0</v>
      </c>
      <c r="R1457" s="110"/>
      <c r="S1457" s="113" t="s">
        <v>34</v>
      </c>
    </row>
    <row r="1458" spans="1:19" ht="101.25" x14ac:dyDescent="0.25">
      <c r="A1458" s="37"/>
      <c r="B1458" s="268">
        <v>159951079</v>
      </c>
      <c r="C1458" s="269">
        <v>408012</v>
      </c>
      <c r="D1458" s="269" t="s">
        <v>303</v>
      </c>
      <c r="E1458" s="269" t="s">
        <v>304</v>
      </c>
      <c r="F1458" s="300" t="s">
        <v>38</v>
      </c>
      <c r="G1458" s="270" t="s">
        <v>305</v>
      </c>
      <c r="H1458" s="271">
        <v>610223.75</v>
      </c>
      <c r="I1458" s="200"/>
      <c r="J1458" s="272">
        <v>183067.12</v>
      </c>
      <c r="K1458" s="121">
        <v>0</v>
      </c>
      <c r="L1458" s="121">
        <v>0</v>
      </c>
      <c r="M1458" s="122" t="s">
        <v>33</v>
      </c>
      <c r="N1458" s="157">
        <f>I1458*100/H1458</f>
        <v>0</v>
      </c>
      <c r="O1458" s="157">
        <f>J1458*100/H1458</f>
        <v>29.999999180628418</v>
      </c>
      <c r="P1458" s="157">
        <v>0</v>
      </c>
      <c r="Q1458" s="157">
        <v>0</v>
      </c>
      <c r="R1458" s="121"/>
      <c r="S1458" s="123" t="s">
        <v>34</v>
      </c>
    </row>
    <row r="1459" spans="1:19" ht="67.5" x14ac:dyDescent="0.25">
      <c r="A1459" s="37"/>
      <c r="B1459" s="268">
        <v>159951069</v>
      </c>
      <c r="C1459" s="269">
        <v>408013</v>
      </c>
      <c r="D1459" s="269" t="s">
        <v>306</v>
      </c>
      <c r="E1459" s="269" t="s">
        <v>172</v>
      </c>
      <c r="F1459" s="300" t="s">
        <v>307</v>
      </c>
      <c r="G1459" s="270" t="s">
        <v>308</v>
      </c>
      <c r="H1459" s="271">
        <v>559310.06999999995</v>
      </c>
      <c r="I1459" s="200"/>
      <c r="J1459" s="272">
        <v>167793.02</v>
      </c>
      <c r="K1459" s="121">
        <v>0</v>
      </c>
      <c r="L1459" s="121">
        <v>0</v>
      </c>
      <c r="M1459" s="122" t="s">
        <v>33</v>
      </c>
      <c r="N1459" s="157">
        <f>I1459*100/H1459</f>
        <v>0</v>
      </c>
      <c r="O1459" s="157">
        <v>30</v>
      </c>
      <c r="P1459" s="157">
        <v>0</v>
      </c>
      <c r="Q1459" s="157">
        <v>0</v>
      </c>
      <c r="R1459" s="121"/>
      <c r="S1459" s="123" t="s">
        <v>34</v>
      </c>
    </row>
    <row r="1460" spans="1:19" ht="57" thickBot="1" x14ac:dyDescent="0.3">
      <c r="A1460" s="37"/>
      <c r="B1460" s="273">
        <v>159951073</v>
      </c>
      <c r="C1460" s="274">
        <v>408014</v>
      </c>
      <c r="D1460" s="274" t="s">
        <v>309</v>
      </c>
      <c r="E1460" s="274" t="s">
        <v>310</v>
      </c>
      <c r="F1460" s="331" t="s">
        <v>191</v>
      </c>
      <c r="G1460" s="127" t="s">
        <v>311</v>
      </c>
      <c r="H1460" s="276">
        <v>152500</v>
      </c>
      <c r="I1460" s="202"/>
      <c r="J1460" s="277">
        <f>45750.01+53375+53374.99</f>
        <v>152500</v>
      </c>
      <c r="K1460" s="132">
        <v>0</v>
      </c>
      <c r="L1460" s="132">
        <v>0</v>
      </c>
      <c r="M1460" s="133" t="s">
        <v>33</v>
      </c>
      <c r="N1460" s="134">
        <f>I1460*100/H1460</f>
        <v>0</v>
      </c>
      <c r="O1460" s="134">
        <f>J1460*100/H1460</f>
        <v>100</v>
      </c>
      <c r="P1460" s="134">
        <v>70</v>
      </c>
      <c r="Q1460" s="134">
        <v>100</v>
      </c>
      <c r="R1460" s="132"/>
      <c r="S1460" s="135" t="s">
        <v>34</v>
      </c>
    </row>
    <row r="1461" spans="1:19" x14ac:dyDescent="0.25">
      <c r="A1461" s="37"/>
      <c r="I1461" s="178"/>
    </row>
    <row r="1462" spans="1:19" x14ac:dyDescent="0.25">
      <c r="A1462" s="37"/>
      <c r="I1462" s="178"/>
    </row>
    <row r="1463" spans="1:19" x14ac:dyDescent="0.25">
      <c r="A1463" s="37"/>
      <c r="I1463" s="178"/>
    </row>
    <row r="1464" spans="1:19" x14ac:dyDescent="0.25">
      <c r="A1464" s="37"/>
      <c r="B1464" s="302"/>
      <c r="C1464" s="302"/>
      <c r="D1464" s="302"/>
      <c r="E1464" s="302"/>
      <c r="F1464" s="303"/>
      <c r="G1464" s="137"/>
      <c r="H1464" s="55"/>
      <c r="I1464" s="204"/>
      <c r="J1464" s="305"/>
      <c r="K1464" s="142"/>
      <c r="L1464" s="142"/>
      <c r="M1464" s="143"/>
      <c r="N1464" s="144"/>
      <c r="O1464" s="144"/>
      <c r="P1464" s="144"/>
      <c r="Q1464" s="144"/>
      <c r="R1464" s="142"/>
      <c r="S1464" s="142"/>
    </row>
    <row r="1465" spans="1:19" x14ac:dyDescent="0.25">
      <c r="A1465" s="37"/>
      <c r="B1465" s="302"/>
      <c r="C1465" s="302"/>
      <c r="D1465" s="302"/>
      <c r="E1465" s="302"/>
      <c r="F1465" s="137"/>
      <c r="G1465" s="332"/>
      <c r="H1465" s="55"/>
      <c r="I1465" s="204"/>
      <c r="J1465" s="305"/>
      <c r="K1465" s="142"/>
      <c r="L1465" s="142"/>
      <c r="M1465" s="143"/>
      <c r="N1465" s="144"/>
      <c r="O1465" s="144"/>
      <c r="P1465" s="144"/>
      <c r="Q1465" s="330"/>
      <c r="R1465" s="142"/>
      <c r="S1465" s="142"/>
    </row>
    <row r="1466" spans="1:19" x14ac:dyDescent="0.25">
      <c r="A1466" s="37"/>
      <c r="B1466" s="302"/>
      <c r="C1466" s="302"/>
      <c r="D1466" s="302"/>
      <c r="E1466" s="302"/>
      <c r="F1466" s="137"/>
      <c r="G1466" s="332"/>
      <c r="H1466" s="55"/>
      <c r="I1466" s="204"/>
      <c r="J1466" s="305"/>
      <c r="K1466" s="142"/>
      <c r="L1466" s="142"/>
      <c r="M1466" s="143"/>
      <c r="N1466" s="144"/>
      <c r="O1466" s="144"/>
      <c r="P1466" s="144"/>
      <c r="Q1466" s="330"/>
      <c r="R1466" s="142"/>
      <c r="S1466" s="142"/>
    </row>
    <row r="1467" spans="1:19" x14ac:dyDescent="0.25">
      <c r="A1467" s="37"/>
      <c r="B1467" s="302"/>
      <c r="C1467" s="302"/>
      <c r="D1467" s="302"/>
      <c r="E1467" s="302"/>
      <c r="F1467" s="137"/>
      <c r="G1467" s="332"/>
      <c r="H1467" s="55"/>
      <c r="I1467" s="204"/>
      <c r="J1467" s="305"/>
      <c r="K1467" s="142"/>
      <c r="L1467" s="142"/>
      <c r="M1467" s="143"/>
      <c r="N1467" s="144"/>
      <c r="O1467" s="144"/>
      <c r="P1467" s="144"/>
      <c r="Q1467" s="330"/>
      <c r="R1467" s="142"/>
      <c r="S1467" s="142"/>
    </row>
    <row r="1468" spans="1:19" x14ac:dyDescent="0.25">
      <c r="A1468" s="37"/>
      <c r="B1468" s="302"/>
      <c r="C1468" s="302"/>
      <c r="D1468" s="302"/>
      <c r="E1468" s="302"/>
      <c r="F1468" s="137"/>
      <c r="G1468" s="332"/>
      <c r="H1468" s="55"/>
      <c r="I1468" s="204"/>
      <c r="J1468" s="305"/>
      <c r="K1468" s="142"/>
      <c r="L1468" s="142"/>
      <c r="M1468" s="143"/>
      <c r="N1468" s="144"/>
      <c r="O1468" s="144"/>
      <c r="P1468" s="144"/>
      <c r="Q1468" s="330"/>
      <c r="R1468" s="142"/>
      <c r="S1468" s="142"/>
    </row>
    <row r="1469" spans="1:19" x14ac:dyDescent="0.25">
      <c r="A1469" s="37"/>
      <c r="B1469" s="302"/>
      <c r="C1469" s="302"/>
      <c r="D1469" s="302"/>
      <c r="E1469" s="302"/>
      <c r="F1469" s="137"/>
      <c r="G1469" s="332"/>
      <c r="H1469" s="55"/>
      <c r="I1469" s="204"/>
      <c r="J1469" s="305"/>
      <c r="K1469" s="142"/>
      <c r="L1469" s="142"/>
      <c r="M1469" s="143"/>
      <c r="N1469" s="144"/>
      <c r="O1469" s="144"/>
      <c r="P1469" s="144"/>
      <c r="Q1469" s="330"/>
      <c r="R1469" s="142"/>
      <c r="S1469" s="142"/>
    </row>
    <row r="1470" spans="1:19" x14ac:dyDescent="0.25">
      <c r="A1470" s="37"/>
      <c r="B1470" s="302"/>
      <c r="C1470" s="302"/>
      <c r="D1470" s="302"/>
      <c r="E1470" s="302"/>
      <c r="F1470" s="137"/>
      <c r="G1470" s="332"/>
      <c r="H1470" s="55"/>
      <c r="I1470" s="204"/>
      <c r="J1470" s="305"/>
      <c r="K1470" s="142"/>
      <c r="L1470" s="142"/>
      <c r="M1470" s="143"/>
      <c r="N1470" s="144"/>
      <c r="O1470" s="144"/>
      <c r="P1470" s="144"/>
      <c r="Q1470" s="330"/>
      <c r="R1470" s="142"/>
      <c r="S1470" s="142"/>
    </row>
    <row r="1471" spans="1:19" x14ac:dyDescent="0.25">
      <c r="A1471" s="37"/>
      <c r="B1471" s="302"/>
      <c r="C1471" s="302"/>
      <c r="D1471" s="302"/>
      <c r="E1471" s="302"/>
      <c r="F1471" s="137"/>
      <c r="G1471" s="332"/>
      <c r="H1471" s="55"/>
      <c r="I1471" s="204"/>
      <c r="J1471" s="305"/>
      <c r="K1471" s="142"/>
      <c r="L1471" s="142"/>
      <c r="M1471" s="143"/>
      <c r="N1471" s="144"/>
      <c r="O1471" s="144"/>
      <c r="P1471" s="144"/>
      <c r="Q1471" s="330"/>
      <c r="R1471" s="142"/>
      <c r="S1471" s="142"/>
    </row>
    <row r="1472" spans="1:19" x14ac:dyDescent="0.25">
      <c r="A1472" s="37"/>
      <c r="B1472" s="302"/>
      <c r="C1472" s="302"/>
      <c r="D1472" s="302"/>
      <c r="E1472" s="302"/>
      <c r="F1472" s="137"/>
      <c r="G1472" s="332"/>
      <c r="H1472" s="55"/>
      <c r="I1472" s="204"/>
      <c r="J1472" s="305"/>
      <c r="K1472" s="142"/>
      <c r="L1472" s="142"/>
      <c r="M1472" s="143"/>
      <c r="N1472" s="144"/>
      <c r="O1472" s="144"/>
      <c r="P1472" s="144"/>
      <c r="Q1472" s="330"/>
      <c r="R1472" s="142"/>
      <c r="S1472" s="142"/>
    </row>
    <row r="1473" spans="1:19" x14ac:dyDescent="0.25">
      <c r="A1473" s="37"/>
      <c r="B1473" s="302"/>
      <c r="C1473" s="302"/>
      <c r="D1473" s="302"/>
      <c r="E1473" s="302"/>
      <c r="F1473" s="137"/>
      <c r="G1473" s="332"/>
      <c r="H1473" s="55"/>
      <c r="I1473" s="204"/>
      <c r="J1473" s="305"/>
      <c r="K1473" s="142"/>
      <c r="L1473" s="142"/>
      <c r="M1473" s="143"/>
      <c r="N1473" s="144"/>
      <c r="O1473" s="144"/>
      <c r="P1473" s="144"/>
      <c r="Q1473" s="330"/>
      <c r="R1473" s="142"/>
      <c r="S1473" s="142"/>
    </row>
    <row r="1474" spans="1:19" x14ac:dyDescent="0.25">
      <c r="A1474" s="37"/>
      <c r="B1474" s="302"/>
      <c r="C1474" s="302"/>
      <c r="D1474" s="302"/>
      <c r="E1474" s="302"/>
      <c r="F1474" s="137"/>
      <c r="G1474" s="332"/>
      <c r="H1474" s="55"/>
      <c r="I1474" s="204"/>
      <c r="J1474" s="305"/>
      <c r="K1474" s="142"/>
      <c r="L1474" s="142"/>
      <c r="M1474" s="143"/>
      <c r="N1474" s="144"/>
      <c r="O1474" s="144"/>
      <c r="P1474" s="144"/>
      <c r="Q1474" s="330"/>
      <c r="R1474" s="142"/>
      <c r="S1474" s="142"/>
    </row>
    <row r="1475" spans="1:19" x14ac:dyDescent="0.25">
      <c r="A1475" s="37"/>
      <c r="B1475" s="302"/>
      <c r="C1475" s="302"/>
      <c r="D1475" s="302"/>
      <c r="E1475" s="302"/>
      <c r="F1475" s="137"/>
      <c r="G1475" s="332"/>
      <c r="H1475" s="55"/>
      <c r="I1475" s="204"/>
      <c r="J1475" s="305"/>
      <c r="K1475" s="142"/>
      <c r="L1475" s="142"/>
      <c r="M1475" s="143"/>
      <c r="N1475" s="144"/>
      <c r="O1475" s="144"/>
      <c r="P1475" s="144"/>
      <c r="Q1475" s="330"/>
      <c r="R1475" s="142"/>
      <c r="S1475" s="142"/>
    </row>
    <row r="1476" spans="1:19" x14ac:dyDescent="0.25">
      <c r="A1476" s="37"/>
      <c r="B1476" s="302"/>
      <c r="C1476" s="302"/>
      <c r="D1476" s="302"/>
      <c r="E1476" s="302"/>
      <c r="F1476" s="137"/>
      <c r="G1476" s="332"/>
      <c r="H1476" s="55"/>
      <c r="I1476" s="204"/>
      <c r="J1476" s="305"/>
      <c r="K1476" s="142"/>
      <c r="L1476" s="142"/>
      <c r="M1476" s="143"/>
      <c r="N1476" s="144"/>
      <c r="O1476" s="144"/>
      <c r="P1476" s="144"/>
      <c r="Q1476" s="330"/>
      <c r="R1476" s="142"/>
      <c r="S1476" s="142"/>
    </row>
    <row r="1477" spans="1:19" x14ac:dyDescent="0.25">
      <c r="A1477" s="37"/>
      <c r="B1477" s="302"/>
      <c r="C1477" s="302"/>
      <c r="D1477" s="302"/>
      <c r="E1477" s="302"/>
      <c r="F1477" s="137"/>
      <c r="G1477" s="332"/>
      <c r="H1477" s="55"/>
      <c r="I1477" s="204"/>
      <c r="J1477" s="305"/>
      <c r="K1477" s="142"/>
      <c r="L1477" s="142"/>
      <c r="M1477" s="143"/>
      <c r="N1477" s="144"/>
      <c r="O1477" s="144"/>
      <c r="P1477" s="144"/>
      <c r="Q1477" s="330"/>
      <c r="R1477" s="142"/>
      <c r="S1477" s="142"/>
    </row>
    <row r="1478" spans="1:19" x14ac:dyDescent="0.25">
      <c r="A1478" s="37"/>
      <c r="B1478" s="81" t="s">
        <v>0</v>
      </c>
      <c r="C1478" s="81"/>
      <c r="D1478" s="81"/>
      <c r="E1478" s="9" t="s">
        <v>87</v>
      </c>
      <c r="F1478" s="9"/>
      <c r="G1478" s="9"/>
      <c r="H1478" s="9"/>
      <c r="I1478" s="9"/>
      <c r="J1478" s="9"/>
      <c r="K1478" s="142"/>
      <c r="L1478" s="142"/>
      <c r="M1478" s="143"/>
      <c r="N1478" s="144"/>
      <c r="O1478" s="144"/>
      <c r="P1478" s="144"/>
      <c r="Q1478" s="330"/>
      <c r="R1478" s="142"/>
      <c r="S1478" s="142"/>
    </row>
    <row r="1479" spans="1:19" x14ac:dyDescent="0.25">
      <c r="A1479" s="37"/>
      <c r="C1479" s="229"/>
      <c r="D1479" s="229" t="s">
        <v>2</v>
      </c>
      <c r="E1479" s="230" t="s">
        <v>283</v>
      </c>
      <c r="F1479" s="230"/>
      <c r="G1479" s="230"/>
      <c r="H1479" s="230"/>
      <c r="I1479" s="230"/>
      <c r="J1479" s="230"/>
      <c r="K1479" s="142"/>
      <c r="L1479" s="142"/>
      <c r="M1479" s="143"/>
      <c r="N1479" s="144"/>
      <c r="O1479" s="144"/>
      <c r="P1479" s="144"/>
      <c r="Q1479" s="330"/>
      <c r="R1479" s="142"/>
      <c r="S1479" s="142"/>
    </row>
    <row r="1480" spans="1:19" x14ac:dyDescent="0.25">
      <c r="A1480" s="37"/>
      <c r="C1480" s="145"/>
      <c r="D1480" s="145" t="s">
        <v>4</v>
      </c>
      <c r="E1480" s="231" t="s">
        <v>70</v>
      </c>
      <c r="F1480" s="231"/>
      <c r="G1480" s="16"/>
      <c r="H1480" s="87"/>
      <c r="I1480" s="88"/>
      <c r="J1480" s="89"/>
      <c r="K1480" s="142"/>
      <c r="L1480" s="142"/>
      <c r="M1480" s="143"/>
      <c r="N1480" s="144"/>
      <c r="O1480" s="144"/>
      <c r="P1480" s="144"/>
      <c r="Q1480" s="330"/>
      <c r="R1480" s="142"/>
      <c r="S1480" s="142"/>
    </row>
    <row r="1481" spans="1:19" ht="15.75" thickBot="1" x14ac:dyDescent="0.3">
      <c r="A1481" s="37"/>
      <c r="B1481" s="90"/>
      <c r="C1481" s="90"/>
      <c r="D1481" s="90"/>
      <c r="E1481" s="91"/>
      <c r="F1481" s="91"/>
      <c r="G1481" s="21"/>
      <c r="H1481" s="94"/>
      <c r="I1481" s="95"/>
      <c r="J1481" s="27"/>
      <c r="K1481" s="142"/>
      <c r="L1481" s="142"/>
      <c r="M1481" s="143"/>
      <c r="N1481" s="144"/>
      <c r="O1481" s="144"/>
      <c r="P1481" s="144"/>
      <c r="Q1481" s="330"/>
      <c r="R1481" s="142"/>
      <c r="S1481" s="142"/>
    </row>
    <row r="1482" spans="1:19" x14ac:dyDescent="0.25">
      <c r="A1482" s="37"/>
      <c r="B1482" s="240" t="s">
        <v>217</v>
      </c>
      <c r="C1482" s="241" t="s">
        <v>7</v>
      </c>
      <c r="D1482" s="242"/>
      <c r="E1482" s="243" t="s">
        <v>218</v>
      </c>
      <c r="F1482" s="243" t="s">
        <v>219</v>
      </c>
      <c r="G1482" s="243" t="s">
        <v>10</v>
      </c>
      <c r="H1482" s="244" t="s">
        <v>73</v>
      </c>
      <c r="I1482" s="241" t="s">
        <v>12</v>
      </c>
      <c r="J1482" s="245"/>
      <c r="K1482" s="245"/>
      <c r="L1482" s="245"/>
      <c r="M1482" s="242"/>
      <c r="N1482" s="246" t="s">
        <v>13</v>
      </c>
      <c r="O1482" s="247"/>
      <c r="P1482" s="246" t="s">
        <v>14</v>
      </c>
      <c r="Q1482" s="247"/>
      <c r="R1482" s="246" t="s">
        <v>15</v>
      </c>
      <c r="S1482" s="248"/>
    </row>
    <row r="1483" spans="1:19" x14ac:dyDescent="0.25">
      <c r="A1483" s="37"/>
      <c r="B1483" s="249"/>
      <c r="C1483" s="39" t="s">
        <v>16</v>
      </c>
      <c r="D1483" s="39" t="s">
        <v>17</v>
      </c>
      <c r="E1483" s="250"/>
      <c r="F1483" s="250"/>
      <c r="G1483" s="250"/>
      <c r="H1483" s="251"/>
      <c r="I1483" s="252" t="s">
        <v>18</v>
      </c>
      <c r="J1483" s="253"/>
      <c r="K1483" s="252" t="s">
        <v>19</v>
      </c>
      <c r="L1483" s="254"/>
      <c r="M1483" s="253"/>
      <c r="N1483" s="255" t="s">
        <v>20</v>
      </c>
      <c r="O1483" s="256"/>
      <c r="P1483" s="255" t="s">
        <v>20</v>
      </c>
      <c r="Q1483" s="256"/>
      <c r="R1483" s="255"/>
      <c r="S1483" s="257"/>
    </row>
    <row r="1484" spans="1:19" ht="23.25" thickBot="1" x14ac:dyDescent="0.3">
      <c r="A1484" s="37"/>
      <c r="B1484" s="249"/>
      <c r="C1484" s="250"/>
      <c r="D1484" s="250"/>
      <c r="E1484" s="250"/>
      <c r="F1484" s="250"/>
      <c r="G1484" s="250"/>
      <c r="H1484" s="251"/>
      <c r="I1484" s="102" t="s">
        <v>24</v>
      </c>
      <c r="J1484" s="43" t="s">
        <v>22</v>
      </c>
      <c r="K1484" s="43" t="s">
        <v>220</v>
      </c>
      <c r="L1484" s="43" t="s">
        <v>24</v>
      </c>
      <c r="M1484" s="258" t="s">
        <v>25</v>
      </c>
      <c r="N1484" s="259" t="s">
        <v>26</v>
      </c>
      <c r="O1484" s="43" t="s">
        <v>25</v>
      </c>
      <c r="P1484" s="43" t="s">
        <v>21</v>
      </c>
      <c r="Q1484" s="43" t="s">
        <v>25</v>
      </c>
      <c r="R1484" s="260" t="s">
        <v>27</v>
      </c>
      <c r="S1484" s="261" t="s">
        <v>28</v>
      </c>
    </row>
    <row r="1485" spans="1:19" ht="56.25" x14ac:dyDescent="0.25">
      <c r="A1485" s="37"/>
      <c r="B1485" s="262">
        <v>159951055</v>
      </c>
      <c r="C1485" s="263">
        <v>408015</v>
      </c>
      <c r="D1485" s="263" t="s">
        <v>312</v>
      </c>
      <c r="E1485" s="263" t="s">
        <v>244</v>
      </c>
      <c r="F1485" s="105" t="s">
        <v>313</v>
      </c>
      <c r="G1485" s="105" t="s">
        <v>314</v>
      </c>
      <c r="H1485" s="265">
        <v>355000</v>
      </c>
      <c r="I1485" s="198">
        <v>124250</v>
      </c>
      <c r="J1485" s="266">
        <f>106500+124250</f>
        <v>230750</v>
      </c>
      <c r="K1485" s="110">
        <v>0</v>
      </c>
      <c r="L1485" s="110">
        <v>0</v>
      </c>
      <c r="M1485" s="111" t="s">
        <v>33</v>
      </c>
      <c r="N1485" s="112">
        <f>I1485*100/H1485</f>
        <v>35</v>
      </c>
      <c r="O1485" s="112">
        <f>J1485*100/H1485</f>
        <v>65</v>
      </c>
      <c r="P1485" s="112">
        <f>I1485*100/H1485</f>
        <v>35</v>
      </c>
      <c r="Q1485" s="112">
        <f>J1485*100/H1485</f>
        <v>65</v>
      </c>
      <c r="R1485" s="110"/>
      <c r="S1485" s="113" t="s">
        <v>34</v>
      </c>
    </row>
    <row r="1486" spans="1:19" ht="56.25" x14ac:dyDescent="0.25">
      <c r="A1486" s="37"/>
      <c r="B1486" s="268" t="s">
        <v>315</v>
      </c>
      <c r="C1486" s="269">
        <v>408016</v>
      </c>
      <c r="D1486" s="269" t="s">
        <v>316</v>
      </c>
      <c r="E1486" s="269" t="s">
        <v>293</v>
      </c>
      <c r="F1486" s="300" t="s">
        <v>38</v>
      </c>
      <c r="G1486" s="116" t="s">
        <v>317</v>
      </c>
      <c r="H1486" s="271">
        <v>27500.1</v>
      </c>
      <c r="I1486" s="200"/>
      <c r="J1486" s="272">
        <v>27500.01</v>
      </c>
      <c r="K1486" s="121">
        <v>0</v>
      </c>
      <c r="L1486" s="121">
        <v>0</v>
      </c>
      <c r="M1486" s="122" t="s">
        <v>33</v>
      </c>
      <c r="N1486" s="157">
        <v>0</v>
      </c>
      <c r="O1486" s="157">
        <v>100</v>
      </c>
      <c r="P1486" s="157">
        <v>0</v>
      </c>
      <c r="Q1486" s="157">
        <v>100</v>
      </c>
      <c r="R1486" s="121"/>
      <c r="S1486" s="123" t="s">
        <v>34</v>
      </c>
    </row>
    <row r="1487" spans="1:19" ht="56.25" x14ac:dyDescent="0.25">
      <c r="A1487" s="37"/>
      <c r="B1487" s="268">
        <v>159951078</v>
      </c>
      <c r="C1487" s="269">
        <v>408017</v>
      </c>
      <c r="D1487" s="269" t="s">
        <v>316</v>
      </c>
      <c r="E1487" s="269" t="s">
        <v>293</v>
      </c>
      <c r="F1487" s="300" t="s">
        <v>38</v>
      </c>
      <c r="G1487" s="116" t="s">
        <v>318</v>
      </c>
      <c r="H1487" s="271">
        <v>182499.9</v>
      </c>
      <c r="I1487" s="200"/>
      <c r="J1487" s="272">
        <v>182499.9</v>
      </c>
      <c r="K1487" s="121">
        <v>0</v>
      </c>
      <c r="L1487" s="121">
        <v>0</v>
      </c>
      <c r="M1487" s="122" t="s">
        <v>33</v>
      </c>
      <c r="N1487" s="157">
        <v>0</v>
      </c>
      <c r="O1487" s="157">
        <v>100</v>
      </c>
      <c r="P1487" s="157">
        <v>0</v>
      </c>
      <c r="Q1487" s="157">
        <v>100</v>
      </c>
      <c r="R1487" s="121"/>
      <c r="S1487" s="123" t="s">
        <v>34</v>
      </c>
    </row>
    <row r="1488" spans="1:19" ht="112.5" x14ac:dyDescent="0.25">
      <c r="A1488" s="37"/>
      <c r="B1488" s="268"/>
      <c r="C1488" s="269">
        <v>413003</v>
      </c>
      <c r="D1488" s="269" t="s">
        <v>319</v>
      </c>
      <c r="E1488" s="269" t="s">
        <v>293</v>
      </c>
      <c r="F1488" s="116" t="s">
        <v>38</v>
      </c>
      <c r="G1488" s="326" t="s">
        <v>320</v>
      </c>
      <c r="H1488" s="271">
        <v>2276204</v>
      </c>
      <c r="I1488" s="200"/>
      <c r="J1488" s="272">
        <v>2276204</v>
      </c>
      <c r="K1488" s="121">
        <v>0</v>
      </c>
      <c r="L1488" s="121">
        <v>0</v>
      </c>
      <c r="M1488" s="156">
        <v>0</v>
      </c>
      <c r="N1488" s="157">
        <f>(I1488*100)/H1488</f>
        <v>0</v>
      </c>
      <c r="O1488" s="157">
        <f>(J1488*100)/H1488</f>
        <v>100</v>
      </c>
      <c r="P1488" s="157">
        <f>I1488*100/H1488</f>
        <v>0</v>
      </c>
      <c r="Q1488" s="333">
        <f>(J1488*100)/H1488</f>
        <v>100</v>
      </c>
      <c r="R1488" s="121"/>
      <c r="S1488" s="123" t="s">
        <v>34</v>
      </c>
    </row>
    <row r="1489" spans="1:19" ht="101.25" x14ac:dyDescent="0.25">
      <c r="A1489" s="37"/>
      <c r="B1489" s="268"/>
      <c r="C1489" s="269">
        <v>413004</v>
      </c>
      <c r="D1489" s="269" t="s">
        <v>321</v>
      </c>
      <c r="E1489" s="269" t="s">
        <v>293</v>
      </c>
      <c r="F1489" s="116" t="s">
        <v>38</v>
      </c>
      <c r="G1489" s="326" t="s">
        <v>322</v>
      </c>
      <c r="H1489" s="271">
        <v>4317267</v>
      </c>
      <c r="I1489" s="200"/>
      <c r="J1489" s="272">
        <v>4317267</v>
      </c>
      <c r="K1489" s="121">
        <v>0</v>
      </c>
      <c r="L1489" s="121">
        <v>0</v>
      </c>
      <c r="M1489" s="156">
        <v>0</v>
      </c>
      <c r="N1489" s="157">
        <v>0</v>
      </c>
      <c r="O1489" s="157">
        <v>100</v>
      </c>
      <c r="P1489" s="157">
        <v>0</v>
      </c>
      <c r="Q1489" s="333">
        <v>100</v>
      </c>
      <c r="R1489" s="121"/>
      <c r="S1489" s="123" t="s">
        <v>34</v>
      </c>
    </row>
    <row r="1490" spans="1:19" ht="113.25" thickBot="1" x14ac:dyDescent="0.3">
      <c r="A1490" s="37"/>
      <c r="B1490" s="273"/>
      <c r="C1490" s="274">
        <v>413005</v>
      </c>
      <c r="D1490" s="274" t="s">
        <v>323</v>
      </c>
      <c r="E1490" s="274" t="s">
        <v>293</v>
      </c>
      <c r="F1490" s="127" t="s">
        <v>38</v>
      </c>
      <c r="G1490" s="334" t="s">
        <v>322</v>
      </c>
      <c r="H1490" s="276">
        <v>330000</v>
      </c>
      <c r="I1490" s="202"/>
      <c r="J1490" s="277">
        <f>38400+291600</f>
        <v>330000</v>
      </c>
      <c r="K1490" s="132">
        <v>0</v>
      </c>
      <c r="L1490" s="132">
        <v>0</v>
      </c>
      <c r="M1490" s="191">
        <v>0</v>
      </c>
      <c r="N1490" s="134">
        <v>0</v>
      </c>
      <c r="O1490" s="134">
        <v>100</v>
      </c>
      <c r="P1490" s="134">
        <v>0</v>
      </c>
      <c r="Q1490" s="328">
        <v>100</v>
      </c>
      <c r="R1490" s="132"/>
      <c r="S1490" s="135" t="s">
        <v>34</v>
      </c>
    </row>
    <row r="1491" spans="1:19" ht="15.75" thickBot="1" x14ac:dyDescent="0.3">
      <c r="A1491" s="69"/>
      <c r="B1491" s="59"/>
      <c r="C1491" s="302"/>
      <c r="D1491" s="59"/>
      <c r="E1491" s="60"/>
      <c r="F1491" s="60"/>
      <c r="G1491" s="205" t="s">
        <v>138</v>
      </c>
      <c r="H1491" s="61">
        <f>H1433+H1434+H1435+H1436+H1437+H1438++H1439+H1457+H1458+H1459+H1460+H1485+H1486+H1487+H1488+H1489+H1490</f>
        <v>11032187.969999999</v>
      </c>
      <c r="I1491" s="192">
        <f>I1439+I1457+I1458+I1459+I1460+I1485+I1486+I1487+I1490</f>
        <v>124250</v>
      </c>
      <c r="J1491" s="324">
        <f>J1433+J1434+J1435+J1436+J1437+J1438+J1439+J1457+J1458+J1459+J1460+J1485+J1486+J1487+J1488+J1489+J1490</f>
        <v>9822937.8699999992</v>
      </c>
      <c r="K1491" s="335">
        <v>0</v>
      </c>
      <c r="L1491" s="222">
        <v>0</v>
      </c>
      <c r="M1491" s="223">
        <v>0</v>
      </c>
      <c r="N1491" s="278"/>
      <c r="O1491" s="60"/>
      <c r="P1491" s="60"/>
      <c r="Q1491" s="60"/>
      <c r="R1491" s="60"/>
      <c r="S1491" s="60"/>
    </row>
    <row r="1492" spans="1:19" x14ac:dyDescent="0.25">
      <c r="A1492" s="69"/>
      <c r="B1492" s="59"/>
      <c r="C1492" s="302"/>
      <c r="D1492" s="59"/>
      <c r="E1492" s="60"/>
      <c r="F1492" s="60"/>
      <c r="G1492" s="205"/>
      <c r="H1492" s="70"/>
      <c r="I1492" s="70"/>
      <c r="J1492" s="325"/>
      <c r="K1492" s="205"/>
      <c r="L1492" s="225"/>
      <c r="M1492" s="225"/>
      <c r="N1492" s="278"/>
      <c r="O1492" s="60"/>
      <c r="P1492" s="60"/>
      <c r="Q1492" s="60"/>
      <c r="R1492" s="60"/>
      <c r="S1492" s="60"/>
    </row>
    <row r="1493" spans="1:19" x14ac:dyDescent="0.25">
      <c r="A1493" s="69"/>
      <c r="B1493" s="59"/>
      <c r="C1493" s="59"/>
      <c r="D1493" s="59"/>
      <c r="E1493" s="60"/>
      <c r="F1493" s="60"/>
      <c r="G1493" s="205"/>
      <c r="H1493" s="70"/>
      <c r="I1493" s="70"/>
      <c r="J1493" s="325"/>
      <c r="K1493" s="205"/>
      <c r="L1493" s="175"/>
      <c r="M1493" s="336"/>
      <c r="N1493" s="278"/>
      <c r="O1493" s="60"/>
      <c r="P1493" s="60"/>
      <c r="Q1493" s="60"/>
      <c r="R1493" s="60"/>
      <c r="S1493" s="60"/>
    </row>
    <row r="1494" spans="1:19" x14ac:dyDescent="0.25">
      <c r="A1494" s="69"/>
      <c r="B1494" s="59"/>
      <c r="C1494" s="59"/>
      <c r="D1494" s="59"/>
      <c r="E1494" s="60"/>
      <c r="F1494" s="60"/>
      <c r="G1494" s="205"/>
      <c r="H1494" s="292"/>
      <c r="I1494" s="70"/>
      <c r="J1494" s="325"/>
      <c r="K1494" s="205"/>
      <c r="L1494" s="175"/>
      <c r="M1494" s="336"/>
      <c r="N1494" s="278"/>
      <c r="O1494" s="60"/>
      <c r="P1494" s="60"/>
      <c r="Q1494" s="60"/>
      <c r="R1494" s="60"/>
      <c r="S1494" s="60"/>
    </row>
    <row r="1495" spans="1:19" x14ac:dyDescent="0.25">
      <c r="A1495" s="69"/>
      <c r="B1495" s="59"/>
      <c r="C1495" s="59"/>
      <c r="D1495" s="59"/>
      <c r="E1495" s="60"/>
      <c r="F1495" s="60"/>
      <c r="G1495" s="205"/>
      <c r="H1495" s="292"/>
      <c r="I1495" s="70"/>
      <c r="J1495" s="325"/>
      <c r="K1495" s="205"/>
      <c r="L1495" s="175"/>
      <c r="M1495" s="336"/>
      <c r="N1495" s="278"/>
      <c r="O1495" s="60"/>
      <c r="P1495" s="60"/>
      <c r="Q1495" s="60"/>
      <c r="R1495" s="60"/>
      <c r="S1495" s="60"/>
    </row>
    <row r="1496" spans="1:19" x14ac:dyDescent="0.25">
      <c r="A1496" s="69"/>
      <c r="B1496" s="68"/>
      <c r="C1496" s="68"/>
      <c r="D1496" s="68"/>
      <c r="E1496" s="69"/>
      <c r="F1496" s="279"/>
      <c r="G1496" s="69"/>
      <c r="H1496" s="292"/>
      <c r="I1496" s="293"/>
      <c r="J1496" s="294"/>
      <c r="K1496" s="205"/>
      <c r="L1496" s="295"/>
      <c r="M1496" s="296"/>
      <c r="N1496" s="278"/>
      <c r="O1496" s="291"/>
      <c r="P1496" s="60"/>
      <c r="Q1496" s="60"/>
      <c r="R1496" s="60"/>
      <c r="S1496" s="60"/>
    </row>
    <row r="1497" spans="1:19" x14ac:dyDescent="0.25">
      <c r="A1497" s="69"/>
      <c r="B1497" s="68"/>
      <c r="C1497" s="68"/>
      <c r="D1497" s="68"/>
      <c r="E1497" s="69"/>
      <c r="F1497" s="279"/>
      <c r="G1497" s="69"/>
      <c r="H1497" s="292"/>
      <c r="I1497" s="293"/>
      <c r="J1497" s="294"/>
      <c r="K1497" s="205"/>
      <c r="L1497" s="295"/>
      <c r="M1497" s="296"/>
      <c r="N1497" s="278"/>
      <c r="O1497" s="291"/>
      <c r="P1497" s="60"/>
      <c r="Q1497" s="60"/>
      <c r="R1497" s="60"/>
      <c r="S1497" s="60"/>
    </row>
    <row r="1498" spans="1:19" x14ac:dyDescent="0.25">
      <c r="A1498" s="13"/>
      <c r="B1498" s="1"/>
      <c r="C1498" s="1"/>
      <c r="D1498" s="1"/>
      <c r="E1498" s="1"/>
      <c r="F1498" s="2"/>
      <c r="G1498" s="1"/>
      <c r="H1498" s="80"/>
      <c r="I1498" s="80"/>
      <c r="J1498" s="1"/>
      <c r="K1498" s="6"/>
      <c r="L1498" s="1"/>
      <c r="M1498" s="1"/>
      <c r="N1498" s="226"/>
      <c r="O1498" s="227"/>
      <c r="P1498" s="6"/>
      <c r="Q1498" s="6"/>
      <c r="R1498" s="6"/>
      <c r="S1498" s="1"/>
    </row>
    <row r="1499" spans="1:19" x14ac:dyDescent="0.25">
      <c r="A1499" s="13"/>
      <c r="B1499" s="1"/>
      <c r="C1499" s="1"/>
      <c r="D1499" s="1"/>
      <c r="E1499" s="1"/>
      <c r="F1499" s="2"/>
      <c r="G1499" s="1"/>
      <c r="H1499" s="80"/>
      <c r="I1499" s="80"/>
      <c r="J1499" s="1"/>
      <c r="K1499" s="6"/>
      <c r="L1499" s="1"/>
      <c r="M1499" s="1"/>
      <c r="N1499" s="226"/>
      <c r="O1499" s="227"/>
      <c r="P1499" s="6"/>
      <c r="Q1499" s="6"/>
      <c r="R1499" s="6"/>
      <c r="S1499" s="1"/>
    </row>
    <row r="1500" spans="1:19" x14ac:dyDescent="0.25">
      <c r="A1500" s="1"/>
      <c r="B1500" s="1"/>
      <c r="C1500" s="1" t="s">
        <v>139</v>
      </c>
      <c r="D1500" s="2"/>
      <c r="E1500" s="1"/>
      <c r="F1500" s="2"/>
      <c r="G1500" s="1"/>
      <c r="H1500" s="80"/>
      <c r="I1500" s="80"/>
      <c r="J1500" s="1"/>
      <c r="K1500" s="6"/>
      <c r="L1500" s="1"/>
      <c r="M1500" s="1"/>
      <c r="N1500" s="226"/>
      <c r="O1500" s="227"/>
      <c r="P1500" s="6"/>
      <c r="Q1500" s="6"/>
      <c r="R1500" s="6"/>
      <c r="S1500" s="1"/>
    </row>
    <row r="1501" spans="1:19" x14ac:dyDescent="0.25">
      <c r="A1501" s="1"/>
      <c r="B1501" s="1"/>
      <c r="C1501" s="1"/>
      <c r="D1501" s="2"/>
      <c r="E1501" s="1"/>
      <c r="F1501" s="2"/>
      <c r="G1501" s="1"/>
      <c r="H1501" s="80"/>
      <c r="I1501" s="80"/>
      <c r="J1501" s="1"/>
      <c r="K1501" s="6"/>
      <c r="L1501" s="1"/>
      <c r="M1501" s="1"/>
      <c r="N1501" s="226"/>
      <c r="O1501" s="227"/>
      <c r="P1501" s="6"/>
      <c r="Q1501" s="6"/>
      <c r="R1501" s="6"/>
      <c r="S1501" s="1"/>
    </row>
    <row r="1502" spans="1:19" x14ac:dyDescent="0.25">
      <c r="A1502" s="1"/>
      <c r="B1502" s="1"/>
      <c r="C1502" s="1"/>
      <c r="D1502" s="2"/>
      <c r="E1502" s="1"/>
      <c r="F1502" s="2"/>
      <c r="G1502" s="1"/>
      <c r="H1502" s="80"/>
      <c r="I1502" s="80"/>
      <c r="J1502" s="1"/>
      <c r="K1502" s="6"/>
      <c r="L1502" s="1"/>
      <c r="M1502" s="1"/>
      <c r="N1502" s="226"/>
      <c r="O1502" s="227"/>
      <c r="P1502" s="6"/>
      <c r="Q1502" s="6"/>
      <c r="R1502" s="6"/>
      <c r="S1502" s="1"/>
    </row>
    <row r="1503" spans="1:19" x14ac:dyDescent="0.25">
      <c r="A1503" s="1"/>
      <c r="B1503" s="1"/>
      <c r="C1503" s="1"/>
      <c r="D1503" s="2"/>
      <c r="E1503" s="1"/>
      <c r="F1503" s="2"/>
      <c r="G1503" s="1"/>
      <c r="H1503" s="80"/>
      <c r="I1503" s="80"/>
      <c r="J1503" s="1"/>
      <c r="K1503" s="6"/>
      <c r="L1503" s="1"/>
      <c r="M1503" s="1"/>
      <c r="N1503" s="226"/>
      <c r="O1503" s="227"/>
      <c r="P1503" s="6"/>
      <c r="Q1503" s="6"/>
      <c r="R1503" s="6"/>
      <c r="S1503" s="1"/>
    </row>
    <row r="1504" spans="1:19" x14ac:dyDescent="0.25">
      <c r="A1504" s="1"/>
      <c r="B1504" s="81" t="s">
        <v>0</v>
      </c>
      <c r="C1504" s="81"/>
      <c r="D1504" s="81"/>
      <c r="E1504" s="9" t="s">
        <v>251</v>
      </c>
      <c r="F1504" s="9"/>
      <c r="G1504" s="9"/>
      <c r="H1504" s="9"/>
      <c r="I1504" s="9"/>
      <c r="J1504" s="9"/>
      <c r="K1504" s="10"/>
      <c r="L1504" s="11"/>
      <c r="M1504" s="11"/>
      <c r="N1504" s="228"/>
      <c r="O1504" s="227"/>
      <c r="P1504" s="6"/>
      <c r="Q1504" s="6"/>
      <c r="R1504" s="6"/>
      <c r="S1504" s="1"/>
    </row>
    <row r="1505" spans="1:19" x14ac:dyDescent="0.25">
      <c r="A1505" s="1"/>
      <c r="C1505" s="229"/>
      <c r="D1505" s="229" t="s">
        <v>2</v>
      </c>
      <c r="E1505" s="230" t="s">
        <v>324</v>
      </c>
      <c r="F1505" s="230"/>
      <c r="G1505" s="230"/>
      <c r="H1505" s="230"/>
      <c r="I1505" s="230"/>
      <c r="J1505" s="230"/>
      <c r="K1505" s="10"/>
      <c r="L1505" s="11"/>
      <c r="M1505" s="11"/>
      <c r="N1505" s="228"/>
      <c r="O1505" s="227"/>
      <c r="P1505" s="6"/>
      <c r="Q1505" s="6"/>
      <c r="R1505" s="6"/>
      <c r="S1505" s="1"/>
    </row>
    <row r="1506" spans="1:19" x14ac:dyDescent="0.25">
      <c r="A1506" s="13"/>
      <c r="C1506" s="145"/>
      <c r="D1506" s="145" t="s">
        <v>4</v>
      </c>
      <c r="E1506" s="231" t="s">
        <v>70</v>
      </c>
      <c r="F1506" s="231"/>
      <c r="G1506" s="16"/>
      <c r="H1506" s="87"/>
      <c r="I1506" s="88"/>
      <c r="J1506" s="89"/>
      <c r="K1506" s="6"/>
      <c r="L1506" s="11"/>
      <c r="M1506" s="11"/>
      <c r="N1506" s="228"/>
      <c r="O1506" s="227"/>
      <c r="P1506" s="6"/>
      <c r="Q1506" s="6"/>
      <c r="R1506" s="6"/>
      <c r="S1506" s="1"/>
    </row>
    <row r="1507" spans="1:19" ht="15.75" thickBot="1" x14ac:dyDescent="0.3">
      <c r="A1507" s="13"/>
      <c r="B1507" s="25"/>
      <c r="C1507" s="25"/>
      <c r="D1507" s="25"/>
      <c r="E1507" s="25"/>
      <c r="F1507" s="25"/>
      <c r="G1507" s="21"/>
      <c r="H1507" s="94"/>
      <c r="I1507" s="95"/>
      <c r="J1507" s="27"/>
      <c r="K1507" s="26"/>
      <c r="L1507" s="27"/>
      <c r="M1507" s="27"/>
      <c r="N1507" s="298"/>
      <c r="O1507" s="291"/>
      <c r="P1507" s="26"/>
      <c r="Q1507" s="26"/>
      <c r="R1507" s="26"/>
      <c r="S1507" s="1"/>
    </row>
    <row r="1508" spans="1:19" x14ac:dyDescent="0.25">
      <c r="A1508" s="10"/>
      <c r="B1508" s="240" t="s">
        <v>217</v>
      </c>
      <c r="C1508" s="241" t="s">
        <v>7</v>
      </c>
      <c r="D1508" s="242"/>
      <c r="E1508" s="243" t="s">
        <v>218</v>
      </c>
      <c r="F1508" s="243" t="s">
        <v>219</v>
      </c>
      <c r="G1508" s="243" t="s">
        <v>10</v>
      </c>
      <c r="H1508" s="244" t="s">
        <v>73</v>
      </c>
      <c r="I1508" s="241" t="s">
        <v>12</v>
      </c>
      <c r="J1508" s="245"/>
      <c r="K1508" s="245"/>
      <c r="L1508" s="245"/>
      <c r="M1508" s="242"/>
      <c r="N1508" s="246" t="s">
        <v>13</v>
      </c>
      <c r="O1508" s="247"/>
      <c r="P1508" s="246" t="s">
        <v>14</v>
      </c>
      <c r="Q1508" s="247"/>
      <c r="R1508" s="246" t="s">
        <v>15</v>
      </c>
      <c r="S1508" s="248"/>
    </row>
    <row r="1509" spans="1:19" x14ac:dyDescent="0.25">
      <c r="A1509" s="10"/>
      <c r="B1509" s="249"/>
      <c r="C1509" s="39" t="s">
        <v>16</v>
      </c>
      <c r="D1509" s="39" t="s">
        <v>17</v>
      </c>
      <c r="E1509" s="250"/>
      <c r="F1509" s="250"/>
      <c r="G1509" s="250"/>
      <c r="H1509" s="251"/>
      <c r="I1509" s="252" t="s">
        <v>18</v>
      </c>
      <c r="J1509" s="253"/>
      <c r="K1509" s="252" t="s">
        <v>19</v>
      </c>
      <c r="L1509" s="254"/>
      <c r="M1509" s="253"/>
      <c r="N1509" s="255" t="s">
        <v>20</v>
      </c>
      <c r="O1509" s="256"/>
      <c r="P1509" s="255" t="s">
        <v>20</v>
      </c>
      <c r="Q1509" s="256"/>
      <c r="R1509" s="255"/>
      <c r="S1509" s="257"/>
    </row>
    <row r="1510" spans="1:19" ht="23.25" thickBot="1" x14ac:dyDescent="0.3">
      <c r="A1510" s="37"/>
      <c r="B1510" s="249"/>
      <c r="C1510" s="250"/>
      <c r="D1510" s="250"/>
      <c r="E1510" s="250"/>
      <c r="F1510" s="250"/>
      <c r="G1510" s="250"/>
      <c r="H1510" s="251"/>
      <c r="I1510" s="102" t="s">
        <v>24</v>
      </c>
      <c r="J1510" s="43" t="s">
        <v>22</v>
      </c>
      <c r="K1510" s="43" t="s">
        <v>220</v>
      </c>
      <c r="L1510" s="43" t="s">
        <v>24</v>
      </c>
      <c r="M1510" s="258" t="s">
        <v>25</v>
      </c>
      <c r="N1510" s="259" t="s">
        <v>26</v>
      </c>
      <c r="O1510" s="43" t="s">
        <v>25</v>
      </c>
      <c r="P1510" s="43" t="s">
        <v>21</v>
      </c>
      <c r="Q1510" s="43" t="s">
        <v>25</v>
      </c>
      <c r="R1510" s="260" t="s">
        <v>27</v>
      </c>
      <c r="S1510" s="261" t="s">
        <v>28</v>
      </c>
    </row>
    <row r="1511" spans="1:19" ht="22.5" x14ac:dyDescent="0.25">
      <c r="A1511" s="37"/>
      <c r="B1511" s="337">
        <v>159951003</v>
      </c>
      <c r="C1511" s="110">
        <v>411001</v>
      </c>
      <c r="D1511" s="110" t="s">
        <v>325</v>
      </c>
      <c r="E1511" s="110" t="s">
        <v>38</v>
      </c>
      <c r="F1511" s="110" t="s">
        <v>38</v>
      </c>
      <c r="G1511" s="110"/>
      <c r="H1511" s="197">
        <v>157209.29999999999</v>
      </c>
      <c r="I1511" s="197"/>
      <c r="J1511" s="198">
        <f>91489.38+65719.92</f>
        <v>157209.29999999999</v>
      </c>
      <c r="K1511" s="112">
        <v>0</v>
      </c>
      <c r="L1511" s="112">
        <v>0</v>
      </c>
      <c r="M1511" s="112">
        <v>0</v>
      </c>
      <c r="N1511" s="112">
        <f>I1511*100/H1511</f>
        <v>0</v>
      </c>
      <c r="O1511" s="112">
        <f>J1511*100/H1511</f>
        <v>100</v>
      </c>
      <c r="P1511" s="112">
        <f>I1511*100/H1511</f>
        <v>0</v>
      </c>
      <c r="Q1511" s="112">
        <f>J1511*100/H1511</f>
        <v>100</v>
      </c>
      <c r="R1511" s="110"/>
      <c r="S1511" s="113" t="s">
        <v>34</v>
      </c>
    </row>
    <row r="1512" spans="1:19" ht="123.75" x14ac:dyDescent="0.25">
      <c r="A1512" s="37"/>
      <c r="B1512" s="268" t="s">
        <v>326</v>
      </c>
      <c r="C1512" s="269">
        <v>411002</v>
      </c>
      <c r="D1512" s="269" t="s">
        <v>327</v>
      </c>
      <c r="E1512" s="269" t="s">
        <v>75</v>
      </c>
      <c r="F1512" s="116" t="s">
        <v>199</v>
      </c>
      <c r="G1512" s="326" t="s">
        <v>328</v>
      </c>
      <c r="H1512" s="271">
        <v>92293.85</v>
      </c>
      <c r="I1512" s="200"/>
      <c r="J1512" s="200">
        <f>15000+77293.85</f>
        <v>92293.85</v>
      </c>
      <c r="K1512" s="157">
        <v>0</v>
      </c>
      <c r="L1512" s="157">
        <v>0</v>
      </c>
      <c r="M1512" s="157">
        <v>0</v>
      </c>
      <c r="N1512" s="157">
        <f>(I1512*100)/H1512</f>
        <v>0</v>
      </c>
      <c r="O1512" s="157">
        <v>100</v>
      </c>
      <c r="P1512" s="157">
        <v>0</v>
      </c>
      <c r="Q1512" s="157">
        <f>(J1512*100)/H1512</f>
        <v>100</v>
      </c>
      <c r="R1512" s="121"/>
      <c r="S1512" s="123" t="s">
        <v>34</v>
      </c>
    </row>
    <row r="1513" spans="1:19" ht="101.25" x14ac:dyDescent="0.25">
      <c r="A1513" s="37"/>
      <c r="B1513" s="268" t="s">
        <v>329</v>
      </c>
      <c r="C1513" s="269">
        <v>411003</v>
      </c>
      <c r="D1513" s="269" t="s">
        <v>330</v>
      </c>
      <c r="E1513" s="269" t="s">
        <v>75</v>
      </c>
      <c r="F1513" s="116" t="s">
        <v>199</v>
      </c>
      <c r="G1513" s="270" t="s">
        <v>331</v>
      </c>
      <c r="H1513" s="271">
        <v>88861.73</v>
      </c>
      <c r="I1513" s="200"/>
      <c r="J1513" s="200">
        <f>30000+58861.73</f>
        <v>88861.73000000001</v>
      </c>
      <c r="K1513" s="157">
        <v>0</v>
      </c>
      <c r="L1513" s="157">
        <v>0</v>
      </c>
      <c r="M1513" s="157">
        <v>0</v>
      </c>
      <c r="N1513" s="157">
        <f>(I1513*100)/H1513</f>
        <v>0</v>
      </c>
      <c r="O1513" s="157">
        <f>J1513*100/H1513</f>
        <v>100.00000000000003</v>
      </c>
      <c r="P1513" s="157">
        <v>0</v>
      </c>
      <c r="Q1513" s="157">
        <f>(J1513*100)/H1513</f>
        <v>100.00000000000003</v>
      </c>
      <c r="R1513" s="121"/>
      <c r="S1513" s="123" t="s">
        <v>34</v>
      </c>
    </row>
    <row r="1514" spans="1:19" ht="146.25" x14ac:dyDescent="0.25">
      <c r="A1514" s="37"/>
      <c r="B1514" s="268" t="s">
        <v>332</v>
      </c>
      <c r="C1514" s="338">
        <v>411004</v>
      </c>
      <c r="D1514" s="338" t="s">
        <v>333</v>
      </c>
      <c r="E1514" s="338" t="s">
        <v>75</v>
      </c>
      <c r="F1514" s="116" t="s">
        <v>199</v>
      </c>
      <c r="G1514" s="326" t="s">
        <v>334</v>
      </c>
      <c r="H1514" s="271">
        <v>10833.54</v>
      </c>
      <c r="I1514" s="339"/>
      <c r="J1514" s="339">
        <v>10833.54</v>
      </c>
      <c r="K1514" s="340">
        <v>0</v>
      </c>
      <c r="L1514" s="340">
        <v>0</v>
      </c>
      <c r="M1514" s="340">
        <v>0</v>
      </c>
      <c r="N1514" s="340">
        <v>0</v>
      </c>
      <c r="O1514" s="340">
        <v>100</v>
      </c>
      <c r="P1514" s="340">
        <v>0</v>
      </c>
      <c r="Q1514" s="340">
        <v>100</v>
      </c>
      <c r="R1514" s="187"/>
      <c r="S1514" s="341" t="s">
        <v>34</v>
      </c>
    </row>
    <row r="1515" spans="1:19" ht="78.75" x14ac:dyDescent="0.25">
      <c r="A1515" s="37"/>
      <c r="B1515" s="268" t="s">
        <v>335</v>
      </c>
      <c r="C1515" s="338">
        <v>411005</v>
      </c>
      <c r="D1515" s="338" t="s">
        <v>336</v>
      </c>
      <c r="E1515" s="338" t="s">
        <v>75</v>
      </c>
      <c r="F1515" s="116" t="s">
        <v>199</v>
      </c>
      <c r="G1515" s="270" t="s">
        <v>317</v>
      </c>
      <c r="H1515" s="271">
        <v>31000</v>
      </c>
      <c r="I1515" s="271"/>
      <c r="J1515" s="271">
        <v>31000</v>
      </c>
      <c r="K1515" s="340">
        <v>0</v>
      </c>
      <c r="L1515" s="340">
        <v>0</v>
      </c>
      <c r="M1515" s="340">
        <v>0</v>
      </c>
      <c r="N1515" s="340">
        <v>0</v>
      </c>
      <c r="O1515" s="340">
        <v>100</v>
      </c>
      <c r="P1515" s="340">
        <v>0</v>
      </c>
      <c r="Q1515" s="340">
        <v>100</v>
      </c>
      <c r="R1515" s="187"/>
      <c r="S1515" s="341" t="s">
        <v>34</v>
      </c>
    </row>
    <row r="1516" spans="1:19" ht="90.75" thickBot="1" x14ac:dyDescent="0.3">
      <c r="A1516" s="37"/>
      <c r="B1516" s="273" t="s">
        <v>337</v>
      </c>
      <c r="C1516" s="342">
        <v>411006</v>
      </c>
      <c r="D1516" s="342" t="s">
        <v>338</v>
      </c>
      <c r="E1516" s="342" t="s">
        <v>75</v>
      </c>
      <c r="F1516" s="127" t="s">
        <v>199</v>
      </c>
      <c r="G1516" s="275" t="s">
        <v>339</v>
      </c>
      <c r="H1516" s="276">
        <v>191976.82</v>
      </c>
      <c r="I1516" s="276">
        <v>67191.929999999993</v>
      </c>
      <c r="J1516" s="276">
        <f>57593+67191.89+67191.93</f>
        <v>191976.82</v>
      </c>
      <c r="K1516" s="343">
        <v>0</v>
      </c>
      <c r="L1516" s="343">
        <v>0</v>
      </c>
      <c r="M1516" s="343">
        <v>0</v>
      </c>
      <c r="N1516" s="343">
        <f>I1516*100/H1516</f>
        <v>35.000022398537482</v>
      </c>
      <c r="O1516" s="343">
        <f>J1516*100/H1516</f>
        <v>100</v>
      </c>
      <c r="P1516" s="343">
        <f>I1516*100/H1516</f>
        <v>35.000022398537482</v>
      </c>
      <c r="Q1516" s="343">
        <f>J1516*100/H1516</f>
        <v>100</v>
      </c>
      <c r="R1516" s="344"/>
      <c r="S1516" s="345" t="s">
        <v>34</v>
      </c>
    </row>
    <row r="1517" spans="1:19" ht="15.75" thickBot="1" x14ac:dyDescent="0.3">
      <c r="A1517" s="69"/>
      <c r="B1517" s="59"/>
      <c r="C1517" s="59"/>
      <c r="D1517" s="59"/>
      <c r="E1517" s="60"/>
      <c r="F1517" s="60"/>
      <c r="G1517" s="205" t="s">
        <v>138</v>
      </c>
      <c r="H1517" s="61">
        <f>SUM(H1511:H1516)</f>
        <v>572175.24</v>
      </c>
      <c r="I1517" s="192">
        <f>SUM(I1511:I1516)</f>
        <v>67191.929999999993</v>
      </c>
      <c r="J1517" s="324">
        <f>SUM(J1511:J1516)</f>
        <v>572175.24</v>
      </c>
      <c r="K1517" s="221">
        <v>0</v>
      </c>
      <c r="L1517" s="222">
        <f>SUM(L1512:L1512)</f>
        <v>0</v>
      </c>
      <c r="M1517" s="223">
        <f>SUM(M1512:M1512)</f>
        <v>0</v>
      </c>
      <c r="N1517" s="278"/>
      <c r="O1517" s="60"/>
      <c r="P1517" s="60"/>
      <c r="Q1517" s="60"/>
      <c r="R1517" s="60"/>
      <c r="S1517" s="60"/>
    </row>
    <row r="1518" spans="1:19" x14ac:dyDescent="0.25">
      <c r="A1518" s="69"/>
      <c r="B1518" s="59"/>
      <c r="C1518" s="59"/>
      <c r="D1518" s="59"/>
      <c r="E1518" s="60"/>
      <c r="F1518" s="60"/>
      <c r="G1518" s="205"/>
      <c r="H1518" s="70"/>
      <c r="I1518" s="70"/>
      <c r="J1518" s="325"/>
      <c r="K1518" s="224"/>
      <c r="L1518" s="225"/>
      <c r="M1518" s="225"/>
      <c r="N1518" s="278"/>
      <c r="O1518" s="60"/>
      <c r="P1518" s="60"/>
      <c r="Q1518" s="60"/>
      <c r="R1518" s="60"/>
      <c r="S1518" s="60"/>
    </row>
    <row r="1519" spans="1:19" x14ac:dyDescent="0.25">
      <c r="A1519" s="13"/>
      <c r="B1519" s="1"/>
      <c r="C1519" s="1"/>
      <c r="D1519" s="1"/>
      <c r="E1519" s="1"/>
      <c r="F1519" s="2"/>
      <c r="G1519" s="1"/>
      <c r="H1519" s="80"/>
      <c r="I1519" s="80"/>
      <c r="J1519" s="1"/>
      <c r="K1519" s="6"/>
      <c r="L1519" s="1"/>
      <c r="M1519" s="1"/>
      <c r="N1519" s="226"/>
      <c r="O1519" s="227"/>
      <c r="P1519" s="6"/>
      <c r="Q1519" s="6"/>
      <c r="R1519" s="6"/>
      <c r="S1519" s="280"/>
    </row>
    <row r="1520" spans="1:19" x14ac:dyDescent="0.25">
      <c r="A1520" s="13"/>
      <c r="B1520" s="1"/>
      <c r="C1520" s="1"/>
      <c r="D1520" s="1"/>
      <c r="E1520" s="1"/>
      <c r="F1520" s="2"/>
      <c r="G1520" s="1"/>
      <c r="H1520" s="80"/>
      <c r="I1520" s="80"/>
      <c r="J1520" s="1"/>
      <c r="K1520" s="6"/>
      <c r="L1520" s="1"/>
      <c r="M1520" s="1"/>
      <c r="N1520" s="226"/>
      <c r="O1520" s="227"/>
      <c r="P1520" s="6"/>
      <c r="Q1520" s="6"/>
      <c r="R1520" s="6"/>
      <c r="S1520" s="1"/>
    </row>
    <row r="1521" spans="1:19" x14ac:dyDescent="0.25">
      <c r="A1521" s="13"/>
      <c r="B1521" s="1"/>
      <c r="C1521" s="1"/>
      <c r="D1521" s="1"/>
      <c r="E1521" s="1"/>
      <c r="F1521" s="2"/>
      <c r="G1521" s="1"/>
      <c r="H1521" s="80"/>
      <c r="I1521" s="80"/>
      <c r="J1521" s="1"/>
      <c r="K1521" s="6"/>
      <c r="L1521" s="1"/>
      <c r="M1521" s="1"/>
      <c r="N1521" s="226"/>
      <c r="O1521" s="227"/>
      <c r="P1521" s="6"/>
      <c r="Q1521" s="6"/>
      <c r="R1521" s="6"/>
      <c r="S1521" s="1"/>
    </row>
    <row r="1522" spans="1:19" x14ac:dyDescent="0.25">
      <c r="A1522" s="13"/>
      <c r="B1522" s="1"/>
      <c r="C1522" s="1"/>
      <c r="D1522" s="1"/>
      <c r="E1522" s="1"/>
      <c r="F1522" s="2"/>
      <c r="G1522" s="1"/>
      <c r="H1522" s="80"/>
      <c r="I1522" s="80"/>
      <c r="J1522" s="1"/>
      <c r="K1522" s="6"/>
      <c r="L1522" s="1"/>
      <c r="M1522" s="1"/>
      <c r="N1522" s="226"/>
      <c r="O1522" s="227"/>
      <c r="P1522" s="6"/>
      <c r="Q1522" s="6"/>
      <c r="R1522" s="6"/>
      <c r="S1522" s="1"/>
    </row>
    <row r="1523" spans="1:19" x14ac:dyDescent="0.25">
      <c r="A1523" s="13"/>
      <c r="B1523" s="1"/>
      <c r="C1523" s="1"/>
      <c r="D1523" s="1"/>
      <c r="E1523" s="1"/>
      <c r="F1523" s="2"/>
      <c r="G1523" s="1"/>
      <c r="H1523" s="80"/>
      <c r="I1523" s="80"/>
      <c r="J1523" s="1"/>
      <c r="K1523" s="6"/>
      <c r="L1523" s="1"/>
      <c r="M1523" s="1"/>
      <c r="N1523" s="226"/>
      <c r="O1523" s="227"/>
      <c r="P1523" s="6"/>
      <c r="Q1523" s="6"/>
      <c r="R1523" s="6"/>
      <c r="S1523" s="1"/>
    </row>
    <row r="1524" spans="1:19" x14ac:dyDescent="0.25">
      <c r="A1524" s="13"/>
      <c r="B1524" s="1"/>
      <c r="C1524" s="1"/>
      <c r="D1524" s="1"/>
      <c r="E1524" s="1"/>
      <c r="F1524" s="2"/>
      <c r="G1524" s="1"/>
      <c r="H1524" s="80"/>
      <c r="I1524" s="80"/>
      <c r="J1524" s="1"/>
      <c r="K1524" s="6"/>
      <c r="L1524" s="1"/>
      <c r="M1524" s="1"/>
      <c r="N1524" s="226"/>
      <c r="O1524" s="227"/>
      <c r="P1524" s="6"/>
      <c r="Q1524" s="6"/>
      <c r="R1524" s="6"/>
      <c r="S1524" s="1"/>
    </row>
    <row r="1525" spans="1:19" x14ac:dyDescent="0.25">
      <c r="A1525" s="1"/>
      <c r="B1525" s="1"/>
      <c r="C1525" s="1"/>
      <c r="D1525" s="2"/>
      <c r="E1525" s="1"/>
      <c r="F1525" s="2"/>
      <c r="G1525" s="1"/>
      <c r="H1525" s="80"/>
      <c r="I1525" s="80"/>
      <c r="J1525" s="1"/>
      <c r="K1525" s="6"/>
      <c r="L1525" s="1"/>
      <c r="M1525" s="1"/>
      <c r="N1525" s="226"/>
      <c r="O1525" s="227"/>
      <c r="P1525" s="6"/>
      <c r="Q1525" s="6"/>
      <c r="R1525" s="6"/>
      <c r="S1525" s="1"/>
    </row>
    <row r="1526" spans="1:19" x14ac:dyDescent="0.25">
      <c r="A1526" s="1"/>
      <c r="B1526" s="1"/>
      <c r="C1526" s="1"/>
      <c r="D1526" s="2"/>
      <c r="E1526" s="1"/>
      <c r="F1526" s="2"/>
      <c r="G1526" s="1"/>
      <c r="H1526" s="80"/>
      <c r="I1526" s="80"/>
      <c r="J1526" s="1"/>
      <c r="K1526" s="6"/>
      <c r="L1526" s="1"/>
      <c r="M1526" s="1"/>
      <c r="N1526" s="226"/>
      <c r="O1526" s="227"/>
      <c r="P1526" s="6"/>
      <c r="Q1526" s="6"/>
      <c r="R1526" s="6"/>
      <c r="S1526" s="1"/>
    </row>
    <row r="1527" spans="1:19" x14ac:dyDescent="0.25">
      <c r="A1527" s="1"/>
      <c r="B1527" s="1"/>
      <c r="C1527" s="1"/>
      <c r="D1527" s="2"/>
      <c r="E1527" s="1"/>
      <c r="F1527" s="2"/>
      <c r="G1527" s="1"/>
      <c r="H1527" s="80"/>
      <c r="I1527" s="80"/>
      <c r="J1527" s="1"/>
      <c r="K1527" s="6"/>
      <c r="L1527" s="1"/>
      <c r="M1527" s="1"/>
      <c r="N1527" s="226"/>
      <c r="O1527" s="227"/>
      <c r="P1527" s="6"/>
      <c r="Q1527" s="6"/>
      <c r="R1527" s="6"/>
      <c r="S1527" s="1"/>
    </row>
    <row r="1528" spans="1:19" x14ac:dyDescent="0.25">
      <c r="A1528" s="1"/>
      <c r="B1528" s="1"/>
      <c r="C1528" s="1"/>
      <c r="D1528" s="2"/>
      <c r="E1528" s="1"/>
      <c r="F1528" s="2"/>
      <c r="G1528" s="1"/>
      <c r="H1528" s="80"/>
      <c r="I1528" s="80"/>
      <c r="J1528" s="1"/>
      <c r="K1528" s="6"/>
      <c r="L1528" s="1"/>
      <c r="M1528" s="1"/>
      <c r="N1528" s="226"/>
      <c r="O1528" s="227"/>
      <c r="P1528" s="6"/>
      <c r="Q1528" s="6"/>
      <c r="R1528" s="6"/>
      <c r="S1528" s="1"/>
    </row>
    <row r="1529" spans="1:19" x14ac:dyDescent="0.25">
      <c r="A1529" s="1"/>
      <c r="B1529" s="1"/>
      <c r="C1529" s="1"/>
      <c r="D1529" s="2"/>
      <c r="E1529" s="1"/>
      <c r="F1529" s="2"/>
      <c r="G1529" s="1"/>
      <c r="H1529" s="80"/>
      <c r="I1529" s="80"/>
      <c r="J1529" s="1"/>
      <c r="K1529" s="6"/>
      <c r="L1529" s="1"/>
      <c r="M1529" s="1"/>
      <c r="N1529" s="226"/>
      <c r="O1529" s="227"/>
      <c r="P1529" s="6"/>
      <c r="Q1529" s="6"/>
      <c r="R1529" s="6"/>
      <c r="S1529" s="1"/>
    </row>
    <row r="1530" spans="1:19" x14ac:dyDescent="0.25">
      <c r="A1530" s="1"/>
      <c r="B1530" s="81" t="s">
        <v>0</v>
      </c>
      <c r="C1530" s="81"/>
      <c r="D1530" s="81"/>
      <c r="E1530" s="9" t="s">
        <v>251</v>
      </c>
      <c r="F1530" s="9"/>
      <c r="G1530" s="9"/>
      <c r="H1530" s="9"/>
      <c r="I1530" s="9"/>
      <c r="J1530" s="9"/>
      <c r="K1530" s="10"/>
      <c r="L1530" s="11"/>
      <c r="M1530" s="11"/>
      <c r="N1530" s="228"/>
      <c r="O1530" s="227"/>
      <c r="P1530" s="6"/>
      <c r="Q1530" s="6"/>
      <c r="R1530" s="6"/>
      <c r="S1530" s="1"/>
    </row>
    <row r="1531" spans="1:19" x14ac:dyDescent="0.25">
      <c r="A1531" s="1"/>
      <c r="C1531" s="229"/>
      <c r="D1531" s="229" t="s">
        <v>2</v>
      </c>
      <c r="E1531" s="230" t="s">
        <v>340</v>
      </c>
      <c r="F1531" s="230"/>
      <c r="G1531" s="230"/>
      <c r="H1531" s="230"/>
      <c r="I1531" s="230"/>
      <c r="J1531" s="230"/>
      <c r="K1531" s="10"/>
      <c r="L1531" s="11"/>
      <c r="M1531" s="11"/>
      <c r="N1531" s="228"/>
      <c r="O1531" s="227"/>
      <c r="P1531" s="6"/>
      <c r="Q1531" s="6"/>
      <c r="R1531" s="6"/>
      <c r="S1531" s="1"/>
    </row>
    <row r="1532" spans="1:19" x14ac:dyDescent="0.25">
      <c r="A1532" s="13"/>
      <c r="C1532" s="145"/>
      <c r="D1532" s="145" t="s">
        <v>4</v>
      </c>
      <c r="E1532" s="231" t="s">
        <v>70</v>
      </c>
      <c r="F1532" s="231"/>
      <c r="G1532" s="16"/>
      <c r="H1532" s="87"/>
      <c r="I1532" s="88"/>
      <c r="J1532" s="89"/>
      <c r="K1532" s="6"/>
      <c r="L1532" s="11"/>
      <c r="M1532" s="11"/>
      <c r="N1532" s="228"/>
      <c r="O1532" s="227"/>
      <c r="P1532" s="6"/>
      <c r="Q1532" s="6"/>
      <c r="R1532" s="6"/>
      <c r="S1532" s="1"/>
    </row>
    <row r="1533" spans="1:19" ht="15.75" thickBot="1" x14ac:dyDescent="0.3">
      <c r="A1533" s="13"/>
      <c r="B1533" s="25"/>
      <c r="C1533" s="25"/>
      <c r="D1533" s="25"/>
      <c r="E1533" s="25"/>
      <c r="F1533" s="25"/>
      <c r="G1533" s="21"/>
      <c r="H1533" s="94"/>
      <c r="I1533" s="95"/>
      <c r="J1533" s="27"/>
      <c r="K1533" s="26"/>
      <c r="L1533" s="27"/>
      <c r="M1533" s="27"/>
      <c r="N1533" s="298"/>
      <c r="O1533" s="291"/>
      <c r="P1533" s="26"/>
      <c r="Q1533" s="26"/>
      <c r="R1533" s="26"/>
      <c r="S1533" s="1"/>
    </row>
    <row r="1534" spans="1:19" x14ac:dyDescent="0.25">
      <c r="A1534" s="10"/>
      <c r="B1534" s="240" t="s">
        <v>217</v>
      </c>
      <c r="C1534" s="241" t="s">
        <v>7</v>
      </c>
      <c r="D1534" s="242"/>
      <c r="E1534" s="243" t="s">
        <v>218</v>
      </c>
      <c r="F1534" s="243" t="s">
        <v>219</v>
      </c>
      <c r="G1534" s="243" t="s">
        <v>10</v>
      </c>
      <c r="H1534" s="244" t="s">
        <v>73</v>
      </c>
      <c r="I1534" s="241" t="s">
        <v>12</v>
      </c>
      <c r="J1534" s="245"/>
      <c r="K1534" s="245"/>
      <c r="L1534" s="245"/>
      <c r="M1534" s="242"/>
      <c r="N1534" s="246" t="s">
        <v>13</v>
      </c>
      <c r="O1534" s="247"/>
      <c r="P1534" s="246" t="s">
        <v>14</v>
      </c>
      <c r="Q1534" s="247"/>
      <c r="R1534" s="246" t="s">
        <v>15</v>
      </c>
      <c r="S1534" s="248"/>
    </row>
    <row r="1535" spans="1:19" x14ac:dyDescent="0.25">
      <c r="A1535" s="10"/>
      <c r="B1535" s="249"/>
      <c r="C1535" s="39" t="s">
        <v>16</v>
      </c>
      <c r="D1535" s="39" t="s">
        <v>17</v>
      </c>
      <c r="E1535" s="250"/>
      <c r="F1535" s="250"/>
      <c r="G1535" s="250"/>
      <c r="H1535" s="251"/>
      <c r="I1535" s="252" t="s">
        <v>18</v>
      </c>
      <c r="J1535" s="253"/>
      <c r="K1535" s="252" t="s">
        <v>19</v>
      </c>
      <c r="L1535" s="254"/>
      <c r="M1535" s="253"/>
      <c r="N1535" s="255" t="s">
        <v>20</v>
      </c>
      <c r="O1535" s="256"/>
      <c r="P1535" s="255" t="s">
        <v>20</v>
      </c>
      <c r="Q1535" s="256"/>
      <c r="R1535" s="255"/>
      <c r="S1535" s="257"/>
    </row>
    <row r="1536" spans="1:19" ht="23.25" thickBot="1" x14ac:dyDescent="0.3">
      <c r="A1536" s="37"/>
      <c r="B1536" s="249"/>
      <c r="C1536" s="250"/>
      <c r="D1536" s="250"/>
      <c r="E1536" s="250"/>
      <c r="F1536" s="250"/>
      <c r="G1536" s="250"/>
      <c r="H1536" s="251"/>
      <c r="I1536" s="102" t="s">
        <v>24</v>
      </c>
      <c r="J1536" s="43" t="s">
        <v>22</v>
      </c>
      <c r="K1536" s="43" t="s">
        <v>220</v>
      </c>
      <c r="L1536" s="43" t="s">
        <v>24</v>
      </c>
      <c r="M1536" s="258" t="s">
        <v>25</v>
      </c>
      <c r="N1536" s="259" t="s">
        <v>26</v>
      </c>
      <c r="O1536" s="43" t="s">
        <v>25</v>
      </c>
      <c r="P1536" s="43" t="s">
        <v>21</v>
      </c>
      <c r="Q1536" s="43" t="s">
        <v>25</v>
      </c>
      <c r="R1536" s="260" t="s">
        <v>27</v>
      </c>
      <c r="S1536" s="261" t="s">
        <v>28</v>
      </c>
    </row>
    <row r="1537" spans="1:19" ht="23.25" thickBot="1" x14ac:dyDescent="0.3">
      <c r="A1537" s="37"/>
      <c r="B1537" s="217">
        <v>159951003</v>
      </c>
      <c r="C1537" s="218">
        <v>412001</v>
      </c>
      <c r="D1537" s="218" t="s">
        <v>341</v>
      </c>
      <c r="E1537" s="218" t="s">
        <v>75</v>
      </c>
      <c r="F1537" s="213" t="s">
        <v>38</v>
      </c>
      <c r="G1537" s="220" t="s">
        <v>328</v>
      </c>
      <c r="H1537" s="49">
        <v>158262.85999999999</v>
      </c>
      <c r="I1537" s="212"/>
      <c r="J1537" s="212">
        <f>11829.58+18662.72+1300+8475+19289.01+32621-11829+5114+18012+13083.4+41705.15</f>
        <v>158262.85999999999</v>
      </c>
      <c r="K1537" s="213" t="s">
        <v>38</v>
      </c>
      <c r="L1537" s="213">
        <v>0</v>
      </c>
      <c r="M1537" s="214" t="s">
        <v>33</v>
      </c>
      <c r="N1537" s="346">
        <f>(I1537*100)/H1537</f>
        <v>0</v>
      </c>
      <c r="O1537" s="215">
        <f>J1537*100/H1537</f>
        <v>100</v>
      </c>
      <c r="P1537" s="347">
        <v>0</v>
      </c>
      <c r="Q1537" s="347">
        <v>0</v>
      </c>
      <c r="R1537" s="213" t="s">
        <v>38</v>
      </c>
      <c r="S1537" s="216" t="s">
        <v>38</v>
      </c>
    </row>
    <row r="1538" spans="1:19" ht="15.75" thickBot="1" x14ac:dyDescent="0.3">
      <c r="A1538" s="37"/>
      <c r="B1538" s="302"/>
      <c r="C1538" s="302"/>
      <c r="D1538" s="302"/>
      <c r="E1538" s="302"/>
      <c r="F1538" s="142"/>
      <c r="G1538" s="205" t="s">
        <v>138</v>
      </c>
      <c r="H1538" s="61">
        <f>SUM(H1536:H1537)</f>
        <v>158262.85999999999</v>
      </c>
      <c r="I1538" s="192">
        <f>SUM(I1536:I1537)</f>
        <v>0</v>
      </c>
      <c r="J1538" s="324">
        <f>SUM(J1536:J1537)</f>
        <v>158262.85999999999</v>
      </c>
      <c r="K1538" s="213" t="s">
        <v>38</v>
      </c>
      <c r="L1538" s="348">
        <f>SUM(L1536:L1536)</f>
        <v>0</v>
      </c>
      <c r="M1538" s="349">
        <f>SUM(M1536:M1536)</f>
        <v>0</v>
      </c>
      <c r="N1538" s="182"/>
      <c r="O1538" s="182"/>
      <c r="P1538" s="350"/>
      <c r="Q1538" s="350"/>
      <c r="R1538" s="142"/>
      <c r="S1538" s="142"/>
    </row>
    <row r="1539" spans="1:19" x14ac:dyDescent="0.25">
      <c r="A1539" s="37"/>
      <c r="B1539" s="302"/>
      <c r="C1539" s="302"/>
      <c r="D1539" s="302"/>
      <c r="E1539" s="302"/>
      <c r="F1539" s="142"/>
      <c r="G1539" s="332"/>
      <c r="H1539" s="351"/>
      <c r="I1539" s="141"/>
      <c r="J1539" s="141"/>
      <c r="K1539" s="142"/>
      <c r="L1539" s="142"/>
      <c r="M1539" s="143"/>
      <c r="N1539" s="182"/>
      <c r="O1539" s="182"/>
      <c r="P1539" s="350"/>
      <c r="Q1539" s="350"/>
      <c r="R1539" s="142"/>
      <c r="S1539" s="142"/>
    </row>
    <row r="1540" spans="1:19" ht="15.75" thickBot="1" x14ac:dyDescent="0.3">
      <c r="A1540" s="37"/>
      <c r="B1540" s="302"/>
      <c r="C1540" s="302"/>
      <c r="D1540" s="302"/>
      <c r="E1540" s="302"/>
      <c r="F1540" s="142"/>
      <c r="G1540" s="142"/>
      <c r="H1540" s="351"/>
      <c r="I1540" s="141"/>
      <c r="J1540" s="141"/>
      <c r="K1540" s="142"/>
      <c r="L1540" s="142"/>
      <c r="M1540" s="143"/>
      <c r="N1540" s="182"/>
      <c r="O1540" s="182"/>
      <c r="P1540" s="350"/>
      <c r="Q1540" s="350"/>
      <c r="R1540" s="142"/>
      <c r="S1540" s="142"/>
    </row>
    <row r="1541" spans="1:19" ht="15.75" thickBot="1" x14ac:dyDescent="0.3">
      <c r="A1541" s="69"/>
      <c r="B1541" s="59"/>
      <c r="C1541" s="59"/>
      <c r="D1541" s="59"/>
      <c r="E1541" s="60"/>
      <c r="F1541" s="60"/>
      <c r="G1541" s="352" t="s">
        <v>342</v>
      </c>
      <c r="H1541" s="353">
        <f>H1168+H1244+H1291+H1322+H1349+H1408+H1491+H1517+H1538</f>
        <v>28608762.089999992</v>
      </c>
      <c r="I1541" s="353">
        <f>I1168+I1244+I1291+I1322+I1349+I1408+I1491+I1517</f>
        <v>366327.32</v>
      </c>
      <c r="J1541" s="354">
        <f>J1168+J1244+J1291+J1322+J1349+J1408+J1491+J1517+J1538</f>
        <v>26613479.719999995</v>
      </c>
      <c r="K1541" s="205"/>
      <c r="L1541" s="175"/>
      <c r="M1541" s="336"/>
      <c r="N1541" s="278"/>
      <c r="O1541" s="60"/>
      <c r="P1541" s="60"/>
      <c r="Q1541" s="60"/>
      <c r="R1541" s="60"/>
      <c r="S1541" s="60"/>
    </row>
    <row r="1542" spans="1:19" x14ac:dyDescent="0.25">
      <c r="A1542" s="69"/>
      <c r="B1542" s="59"/>
      <c r="C1542" s="59"/>
      <c r="D1542" s="59"/>
      <c r="E1542" s="60"/>
      <c r="F1542" s="60"/>
      <c r="G1542" s="355"/>
      <c r="H1542" s="356"/>
      <c r="I1542" s="70"/>
      <c r="J1542" s="356"/>
      <c r="K1542" s="357"/>
      <c r="L1542" s="175"/>
      <c r="M1542" s="336"/>
      <c r="N1542" s="363"/>
      <c r="O1542" s="60"/>
      <c r="P1542" s="60"/>
      <c r="Q1542" s="60"/>
      <c r="R1542" s="60"/>
      <c r="S1542" s="60"/>
    </row>
    <row r="1543" spans="1:19" x14ac:dyDescent="0.25">
      <c r="A1543" s="69"/>
      <c r="B1543" s="59"/>
      <c r="C1543" s="59"/>
      <c r="D1543" s="59"/>
      <c r="E1543" s="60"/>
      <c r="F1543" s="60"/>
      <c r="G1543" s="358"/>
      <c r="H1543" s="70"/>
      <c r="I1543" s="70"/>
      <c r="J1543" s="70"/>
      <c r="K1543" s="205"/>
      <c r="L1543" s="175"/>
      <c r="M1543" s="336"/>
      <c r="N1543" s="278"/>
      <c r="O1543" s="60"/>
      <c r="P1543" s="60"/>
      <c r="Q1543" s="60"/>
      <c r="R1543" s="60"/>
      <c r="S1543" s="60"/>
    </row>
    <row r="1544" spans="1:19" x14ac:dyDescent="0.25">
      <c r="A1544" s="69"/>
      <c r="B1544" s="60"/>
      <c r="C1544" s="60"/>
      <c r="D1544" s="60"/>
      <c r="E1544" s="60"/>
      <c r="F1544" s="60"/>
      <c r="G1544" s="37"/>
      <c r="H1544" s="356"/>
      <c r="I1544" s="356"/>
      <c r="J1544" s="356"/>
      <c r="K1544" s="205"/>
      <c r="L1544" s="175"/>
      <c r="M1544" s="336"/>
      <c r="N1544" s="278"/>
      <c r="O1544" s="60"/>
      <c r="P1544" s="60"/>
      <c r="Q1544" s="60"/>
      <c r="R1544" s="60"/>
      <c r="S1544" s="60"/>
    </row>
    <row r="1545" spans="1:19" x14ac:dyDescent="0.25">
      <c r="A1545" s="69"/>
      <c r="B1545" s="68"/>
      <c r="C1545" s="68"/>
      <c r="D1545" s="68"/>
      <c r="E1545" s="69"/>
      <c r="F1545" s="279"/>
      <c r="G1545" s="69"/>
      <c r="H1545" s="292"/>
      <c r="I1545" s="293"/>
      <c r="J1545" s="294"/>
      <c r="K1545" s="205"/>
      <c r="L1545" s="295"/>
      <c r="M1545" s="296"/>
      <c r="N1545" s="278"/>
      <c r="O1545" s="291"/>
      <c r="P1545" s="60"/>
      <c r="Q1545" s="60"/>
      <c r="R1545" s="60"/>
      <c r="S1545" s="60"/>
    </row>
    <row r="1546" spans="1:19" x14ac:dyDescent="0.25">
      <c r="A1546" s="13"/>
      <c r="B1546" s="1"/>
      <c r="C1546" s="1"/>
      <c r="D1546" s="1"/>
      <c r="E1546" s="1"/>
      <c r="F1546" s="2"/>
      <c r="G1546" s="1"/>
      <c r="H1546" s="80"/>
      <c r="I1546" s="80"/>
      <c r="J1546" s="1"/>
      <c r="K1546" s="6"/>
      <c r="L1546" s="1"/>
      <c r="M1546" s="1"/>
      <c r="N1546" s="226"/>
      <c r="O1546" s="227"/>
      <c r="P1546" s="6"/>
      <c r="Q1546" s="6"/>
      <c r="R1546" s="6"/>
      <c r="S1546" s="1"/>
    </row>
    <row r="1547" spans="1:19" x14ac:dyDescent="0.25">
      <c r="A1547" s="13"/>
      <c r="B1547" s="1"/>
      <c r="C1547" s="1"/>
      <c r="D1547" s="1"/>
      <c r="E1547" s="1"/>
      <c r="F1547" s="2"/>
      <c r="G1547" s="1"/>
      <c r="H1547" s="80"/>
      <c r="I1547" s="80"/>
      <c r="J1547" s="1"/>
      <c r="K1547" s="6"/>
      <c r="L1547" s="1"/>
      <c r="M1547" s="1"/>
      <c r="N1547" s="226"/>
      <c r="O1547" s="227"/>
      <c r="P1547" s="6"/>
      <c r="Q1547" s="6"/>
      <c r="R1547" s="6"/>
      <c r="S1547" s="1"/>
    </row>
    <row r="1548" spans="1:19" x14ac:dyDescent="0.25">
      <c r="A1548" s="13"/>
      <c r="B1548" s="1"/>
      <c r="C1548" s="1"/>
      <c r="D1548" s="1"/>
      <c r="E1548" s="1"/>
      <c r="F1548" s="2"/>
      <c r="G1548" s="1"/>
      <c r="H1548" s="80"/>
      <c r="I1548" s="80"/>
      <c r="J1548" s="1"/>
      <c r="K1548" s="6"/>
      <c r="L1548" s="1"/>
      <c r="M1548" s="1"/>
      <c r="N1548" s="226"/>
      <c r="O1548" s="227"/>
      <c r="P1548" s="6"/>
      <c r="Q1548" s="6"/>
      <c r="R1548" s="6"/>
      <c r="S1548" s="1"/>
    </row>
    <row r="1549" spans="1:19" x14ac:dyDescent="0.25">
      <c r="A1549" s="13"/>
      <c r="B1549" s="1"/>
      <c r="C1549" s="1"/>
      <c r="D1549" s="1"/>
      <c r="E1549" s="1"/>
      <c r="F1549" s="2"/>
      <c r="G1549" s="1"/>
      <c r="H1549" s="80"/>
      <c r="I1549" s="80"/>
      <c r="J1549" s="1"/>
      <c r="K1549" s="6"/>
      <c r="L1549" s="1"/>
      <c r="M1549" s="1"/>
      <c r="N1549" s="226"/>
      <c r="O1549" s="227"/>
      <c r="P1549" s="6"/>
      <c r="Q1549" s="6"/>
      <c r="R1549" s="6"/>
      <c r="S1549" s="1"/>
    </row>
    <row r="1550" spans="1:19" x14ac:dyDescent="0.25">
      <c r="A1550" s="13"/>
      <c r="B1550" s="1"/>
      <c r="C1550" s="1"/>
      <c r="D1550" s="1"/>
      <c r="E1550" s="1"/>
      <c r="F1550" s="2"/>
      <c r="G1550" s="1"/>
      <c r="H1550" s="80"/>
      <c r="I1550" s="80"/>
      <c r="J1550" s="1"/>
      <c r="K1550" s="6"/>
      <c r="L1550" s="1"/>
      <c r="M1550" s="1"/>
      <c r="N1550" s="226"/>
      <c r="O1550" s="227"/>
      <c r="P1550" s="6"/>
      <c r="Q1550" s="6"/>
      <c r="R1550" s="6"/>
      <c r="S1550" s="1"/>
    </row>
    <row r="1551" spans="1:19" x14ac:dyDescent="0.25">
      <c r="A1551" s="13"/>
      <c r="B1551" s="1"/>
      <c r="C1551" s="1"/>
      <c r="D1551" s="1"/>
      <c r="E1551" s="1"/>
      <c r="F1551" s="2"/>
      <c r="G1551" s="1"/>
      <c r="H1551" s="80"/>
      <c r="I1551" s="80"/>
      <c r="J1551" s="1"/>
      <c r="K1551" s="6"/>
      <c r="L1551" s="1"/>
      <c r="M1551" s="1"/>
      <c r="N1551" s="226"/>
      <c r="O1551" s="227"/>
      <c r="P1551" s="6"/>
      <c r="Q1551" s="6"/>
      <c r="R1551" s="6"/>
      <c r="S1551" s="1"/>
    </row>
    <row r="1552" spans="1:19" x14ac:dyDescent="0.25">
      <c r="A1552" s="13"/>
      <c r="B1552" s="1"/>
      <c r="C1552" s="1"/>
      <c r="D1552" s="1"/>
      <c r="E1552" s="1"/>
      <c r="F1552" s="2"/>
      <c r="G1552" s="1"/>
      <c r="H1552" s="80"/>
      <c r="I1552" s="80"/>
      <c r="J1552" s="1"/>
      <c r="K1552" s="6"/>
      <c r="L1552" s="1"/>
      <c r="M1552" s="1"/>
      <c r="N1552" s="226"/>
      <c r="O1552" s="227"/>
      <c r="P1552" s="6"/>
      <c r="Q1552" s="6"/>
      <c r="R1552" s="6"/>
      <c r="S1552" s="1"/>
    </row>
    <row r="1553" spans="1:19" x14ac:dyDescent="0.25">
      <c r="A1553" s="13"/>
      <c r="B1553" s="1"/>
      <c r="C1553" s="1"/>
      <c r="D1553" s="1"/>
      <c r="E1553" s="1"/>
      <c r="F1553" s="2"/>
      <c r="G1553" s="1"/>
      <c r="H1553" s="80"/>
      <c r="I1553" s="80"/>
      <c r="J1553" s="1"/>
      <c r="K1553" s="6"/>
      <c r="L1553" s="1"/>
      <c r="M1553" s="1"/>
      <c r="N1553" s="226"/>
      <c r="O1553" s="227"/>
      <c r="P1553" s="6"/>
      <c r="Q1553" s="6"/>
      <c r="R1553" s="6"/>
      <c r="S1553" s="1"/>
    </row>
    <row r="1554" spans="1:19" x14ac:dyDescent="0.25">
      <c r="A1554" s="13"/>
      <c r="B1554" s="1"/>
      <c r="C1554" s="1"/>
      <c r="D1554" s="1"/>
      <c r="E1554" s="1"/>
      <c r="F1554" s="2"/>
      <c r="G1554" s="1"/>
      <c r="H1554" s="80"/>
      <c r="I1554" s="80"/>
      <c r="J1554" s="1"/>
      <c r="K1554" s="6"/>
      <c r="L1554" s="1"/>
      <c r="M1554" s="1"/>
      <c r="N1554" s="226"/>
      <c r="O1554" s="227"/>
      <c r="P1554" s="6"/>
      <c r="Q1554" s="6"/>
      <c r="R1554" s="6"/>
      <c r="S1554" s="1"/>
    </row>
    <row r="1555" spans="1:19" x14ac:dyDescent="0.25">
      <c r="I1555" s="178"/>
    </row>
    <row r="1556" spans="1:19" x14ac:dyDescent="0.25">
      <c r="H1556" s="359"/>
      <c r="I1556" s="178"/>
    </row>
  </sheetData>
  <mergeCells count="1170">
    <mergeCell ref="I1534:M1534"/>
    <mergeCell ref="N1534:O1534"/>
    <mergeCell ref="P1534:Q1534"/>
    <mergeCell ref="R1534:S1535"/>
    <mergeCell ref="C1535:C1536"/>
    <mergeCell ref="D1535:D1536"/>
    <mergeCell ref="I1535:J1535"/>
    <mergeCell ref="K1535:M1535"/>
    <mergeCell ref="N1535:O1535"/>
    <mergeCell ref="P1535:Q1535"/>
    <mergeCell ref="B1530:D1530"/>
    <mergeCell ref="E1530:J1530"/>
    <mergeCell ref="E1531:J1531"/>
    <mergeCell ref="E1532:F1532"/>
    <mergeCell ref="B1534:B1536"/>
    <mergeCell ref="C1534:D1534"/>
    <mergeCell ref="E1534:E1536"/>
    <mergeCell ref="F1534:F1536"/>
    <mergeCell ref="G1534:G1536"/>
    <mergeCell ref="H1534:H1536"/>
    <mergeCell ref="I1508:M1508"/>
    <mergeCell ref="N1508:O1508"/>
    <mergeCell ref="P1508:Q1508"/>
    <mergeCell ref="R1508:S1509"/>
    <mergeCell ref="C1509:C1510"/>
    <mergeCell ref="D1509:D1510"/>
    <mergeCell ref="I1509:J1509"/>
    <mergeCell ref="K1509:M1509"/>
    <mergeCell ref="N1509:O1509"/>
    <mergeCell ref="P1509:Q1509"/>
    <mergeCell ref="B1504:D1504"/>
    <mergeCell ref="E1504:J1504"/>
    <mergeCell ref="E1505:J1505"/>
    <mergeCell ref="E1506:F1506"/>
    <mergeCell ref="B1508:B1510"/>
    <mergeCell ref="C1508:D1508"/>
    <mergeCell ref="E1508:E1510"/>
    <mergeCell ref="F1508:F1510"/>
    <mergeCell ref="G1508:G1510"/>
    <mergeCell ref="H1508:H1510"/>
    <mergeCell ref="I1482:M1482"/>
    <mergeCell ref="N1482:O1482"/>
    <mergeCell ref="P1482:Q1482"/>
    <mergeCell ref="R1482:S1483"/>
    <mergeCell ref="C1483:C1484"/>
    <mergeCell ref="D1483:D1484"/>
    <mergeCell ref="I1483:J1483"/>
    <mergeCell ref="K1483:M1483"/>
    <mergeCell ref="N1483:O1483"/>
    <mergeCell ref="P1483:Q1483"/>
    <mergeCell ref="B1478:D1478"/>
    <mergeCell ref="E1478:J1478"/>
    <mergeCell ref="E1479:J1479"/>
    <mergeCell ref="E1480:F1480"/>
    <mergeCell ref="B1482:B1484"/>
    <mergeCell ref="C1482:D1482"/>
    <mergeCell ref="E1482:E1484"/>
    <mergeCell ref="F1482:F1484"/>
    <mergeCell ref="G1482:G1484"/>
    <mergeCell ref="H1482:H1484"/>
    <mergeCell ref="I1454:M1454"/>
    <mergeCell ref="N1454:O1454"/>
    <mergeCell ref="P1454:Q1454"/>
    <mergeCell ref="R1454:S1455"/>
    <mergeCell ref="C1455:C1456"/>
    <mergeCell ref="D1455:D1456"/>
    <mergeCell ref="I1455:J1455"/>
    <mergeCell ref="K1455:M1455"/>
    <mergeCell ref="N1455:O1455"/>
    <mergeCell ref="P1455:Q1455"/>
    <mergeCell ref="B1451:D1451"/>
    <mergeCell ref="E1451:J1451"/>
    <mergeCell ref="E1452:J1452"/>
    <mergeCell ref="E1453:F1453"/>
    <mergeCell ref="B1454:B1456"/>
    <mergeCell ref="C1454:D1454"/>
    <mergeCell ref="E1454:E1456"/>
    <mergeCell ref="F1454:F1456"/>
    <mergeCell ref="G1454:G1456"/>
    <mergeCell ref="H1454:H1456"/>
    <mergeCell ref="I1430:M1430"/>
    <mergeCell ref="N1430:O1430"/>
    <mergeCell ref="P1430:Q1430"/>
    <mergeCell ref="R1430:S1431"/>
    <mergeCell ref="C1431:C1432"/>
    <mergeCell ref="D1431:D1432"/>
    <mergeCell ref="I1431:J1431"/>
    <mergeCell ref="K1431:M1431"/>
    <mergeCell ref="N1431:O1431"/>
    <mergeCell ref="P1431:Q1431"/>
    <mergeCell ref="B1426:D1426"/>
    <mergeCell ref="E1426:J1426"/>
    <mergeCell ref="E1427:J1427"/>
    <mergeCell ref="E1428:F1428"/>
    <mergeCell ref="B1430:B1432"/>
    <mergeCell ref="C1430:D1430"/>
    <mergeCell ref="E1430:E1432"/>
    <mergeCell ref="F1430:F1432"/>
    <mergeCell ref="G1430:G1432"/>
    <mergeCell ref="H1430:H1432"/>
    <mergeCell ref="I1401:M1401"/>
    <mergeCell ref="N1401:O1401"/>
    <mergeCell ref="P1401:Q1401"/>
    <mergeCell ref="R1401:S1402"/>
    <mergeCell ref="C1402:C1403"/>
    <mergeCell ref="D1402:D1403"/>
    <mergeCell ref="I1402:J1402"/>
    <mergeCell ref="K1402:M1402"/>
    <mergeCell ref="N1402:O1402"/>
    <mergeCell ref="P1402:Q1402"/>
    <mergeCell ref="B1397:D1397"/>
    <mergeCell ref="E1397:J1397"/>
    <mergeCell ref="E1398:J1398"/>
    <mergeCell ref="E1399:F1399"/>
    <mergeCell ref="B1401:B1403"/>
    <mergeCell ref="C1401:D1401"/>
    <mergeCell ref="E1401:E1403"/>
    <mergeCell ref="F1401:F1403"/>
    <mergeCell ref="G1401:G1403"/>
    <mergeCell ref="H1401:H1403"/>
    <mergeCell ref="I1372:M1372"/>
    <mergeCell ref="N1372:O1372"/>
    <mergeCell ref="P1372:Q1372"/>
    <mergeCell ref="R1372:S1373"/>
    <mergeCell ref="C1373:C1374"/>
    <mergeCell ref="D1373:D1374"/>
    <mergeCell ref="I1373:J1373"/>
    <mergeCell ref="K1373:M1373"/>
    <mergeCell ref="N1373:O1373"/>
    <mergeCell ref="P1373:Q1373"/>
    <mergeCell ref="B1368:D1368"/>
    <mergeCell ref="E1368:J1368"/>
    <mergeCell ref="E1369:J1369"/>
    <mergeCell ref="E1370:F1370"/>
    <mergeCell ref="B1372:B1374"/>
    <mergeCell ref="C1372:D1372"/>
    <mergeCell ref="E1372:E1374"/>
    <mergeCell ref="F1372:F1374"/>
    <mergeCell ref="G1372:G1374"/>
    <mergeCell ref="H1372:H1374"/>
    <mergeCell ref="I1343:M1343"/>
    <mergeCell ref="N1343:O1343"/>
    <mergeCell ref="P1343:Q1343"/>
    <mergeCell ref="R1343:S1344"/>
    <mergeCell ref="C1344:C1345"/>
    <mergeCell ref="D1344:D1345"/>
    <mergeCell ref="I1344:J1344"/>
    <mergeCell ref="K1344:M1344"/>
    <mergeCell ref="N1344:O1344"/>
    <mergeCell ref="P1344:Q1344"/>
    <mergeCell ref="B1338:D1338"/>
    <mergeCell ref="E1338:J1338"/>
    <mergeCell ref="E1339:J1339"/>
    <mergeCell ref="E1340:F1340"/>
    <mergeCell ref="B1343:B1345"/>
    <mergeCell ref="C1343:D1343"/>
    <mergeCell ref="E1343:E1345"/>
    <mergeCell ref="F1343:F1345"/>
    <mergeCell ref="G1343:G1345"/>
    <mergeCell ref="H1343:H1345"/>
    <mergeCell ref="I1314:M1314"/>
    <mergeCell ref="N1314:O1314"/>
    <mergeCell ref="P1314:Q1314"/>
    <mergeCell ref="R1314:S1315"/>
    <mergeCell ref="C1315:C1316"/>
    <mergeCell ref="D1315:D1316"/>
    <mergeCell ref="I1315:J1315"/>
    <mergeCell ref="K1315:M1315"/>
    <mergeCell ref="N1315:O1315"/>
    <mergeCell ref="P1315:Q1315"/>
    <mergeCell ref="B1310:D1310"/>
    <mergeCell ref="E1310:J1310"/>
    <mergeCell ref="E1311:J1311"/>
    <mergeCell ref="E1312:F1312"/>
    <mergeCell ref="B1314:B1316"/>
    <mergeCell ref="C1314:D1314"/>
    <mergeCell ref="E1314:E1316"/>
    <mergeCell ref="F1314:F1316"/>
    <mergeCell ref="G1314:G1316"/>
    <mergeCell ref="H1314:H1316"/>
    <mergeCell ref="I1286:M1286"/>
    <mergeCell ref="N1286:O1286"/>
    <mergeCell ref="P1286:Q1286"/>
    <mergeCell ref="R1286:S1287"/>
    <mergeCell ref="C1287:C1288"/>
    <mergeCell ref="D1287:D1288"/>
    <mergeCell ref="I1287:J1287"/>
    <mergeCell ref="K1287:M1287"/>
    <mergeCell ref="N1287:O1287"/>
    <mergeCell ref="P1287:Q1287"/>
    <mergeCell ref="B1286:B1288"/>
    <mergeCell ref="C1286:D1286"/>
    <mergeCell ref="E1286:E1288"/>
    <mergeCell ref="F1286:F1288"/>
    <mergeCell ref="G1286:G1288"/>
    <mergeCell ref="H1286:H1288"/>
    <mergeCell ref="P1261:Q1261"/>
    <mergeCell ref="B1282:D1282"/>
    <mergeCell ref="E1282:J1282"/>
    <mergeCell ref="B1283:D1283"/>
    <mergeCell ref="E1283:J1283"/>
    <mergeCell ref="B1284:D1284"/>
    <mergeCell ref="H1260:H1262"/>
    <mergeCell ref="I1260:M1260"/>
    <mergeCell ref="N1260:O1260"/>
    <mergeCell ref="P1260:Q1260"/>
    <mergeCell ref="R1260:S1261"/>
    <mergeCell ref="C1261:C1262"/>
    <mergeCell ref="D1261:D1262"/>
    <mergeCell ref="I1261:J1261"/>
    <mergeCell ref="K1261:M1261"/>
    <mergeCell ref="N1261:O1261"/>
    <mergeCell ref="C1256:E1256"/>
    <mergeCell ref="F1256:K1256"/>
    <mergeCell ref="C1257:E1257"/>
    <mergeCell ref="F1257:K1257"/>
    <mergeCell ref="C1258:E1258"/>
    <mergeCell ref="B1260:B1262"/>
    <mergeCell ref="C1260:D1260"/>
    <mergeCell ref="E1260:E1262"/>
    <mergeCell ref="F1260:F1262"/>
    <mergeCell ref="G1260:G1262"/>
    <mergeCell ref="I1235:M1235"/>
    <mergeCell ref="N1235:O1235"/>
    <mergeCell ref="P1235:Q1235"/>
    <mergeCell ref="R1235:S1236"/>
    <mergeCell ref="C1236:C1237"/>
    <mergeCell ref="D1236:D1237"/>
    <mergeCell ref="I1236:J1236"/>
    <mergeCell ref="K1236:M1236"/>
    <mergeCell ref="N1236:O1236"/>
    <mergeCell ref="P1236:Q1236"/>
    <mergeCell ref="B1235:B1237"/>
    <mergeCell ref="C1235:D1235"/>
    <mergeCell ref="E1235:E1237"/>
    <mergeCell ref="F1235:F1237"/>
    <mergeCell ref="G1235:G1237"/>
    <mergeCell ref="H1235:H1237"/>
    <mergeCell ref="P1212:Q1212"/>
    <mergeCell ref="C1231:E1231"/>
    <mergeCell ref="F1231:K1231"/>
    <mergeCell ref="C1232:E1232"/>
    <mergeCell ref="F1232:K1232"/>
    <mergeCell ref="C1233:E1233"/>
    <mergeCell ref="H1211:H1213"/>
    <mergeCell ref="I1211:M1211"/>
    <mergeCell ref="N1211:O1211"/>
    <mergeCell ref="P1211:Q1211"/>
    <mergeCell ref="R1211:S1212"/>
    <mergeCell ref="C1212:C1213"/>
    <mergeCell ref="D1212:D1213"/>
    <mergeCell ref="I1212:J1212"/>
    <mergeCell ref="K1212:M1212"/>
    <mergeCell ref="N1212:O1212"/>
    <mergeCell ref="B1207:D1207"/>
    <mergeCell ref="E1207:J1207"/>
    <mergeCell ref="B1208:D1208"/>
    <mergeCell ref="E1208:J1208"/>
    <mergeCell ref="B1209:D1209"/>
    <mergeCell ref="B1211:B1213"/>
    <mergeCell ref="C1211:D1211"/>
    <mergeCell ref="E1211:E1213"/>
    <mergeCell ref="F1211:F1213"/>
    <mergeCell ref="G1211:G1213"/>
    <mergeCell ref="I1186:M1186"/>
    <mergeCell ref="N1186:O1186"/>
    <mergeCell ref="P1186:Q1186"/>
    <mergeCell ref="R1186:S1187"/>
    <mergeCell ref="C1187:C1188"/>
    <mergeCell ref="D1187:D1188"/>
    <mergeCell ref="I1187:J1187"/>
    <mergeCell ref="K1187:M1187"/>
    <mergeCell ref="N1187:O1187"/>
    <mergeCell ref="P1187:Q1187"/>
    <mergeCell ref="B1186:B1188"/>
    <mergeCell ref="C1186:D1186"/>
    <mergeCell ref="E1186:E1188"/>
    <mergeCell ref="F1186:F1188"/>
    <mergeCell ref="G1186:G1188"/>
    <mergeCell ref="H1186:H1188"/>
    <mergeCell ref="P1161:Q1161"/>
    <mergeCell ref="B1182:D1182"/>
    <mergeCell ref="E1182:J1182"/>
    <mergeCell ref="B1183:D1183"/>
    <mergeCell ref="E1183:J1183"/>
    <mergeCell ref="B1184:D1184"/>
    <mergeCell ref="H1160:H1162"/>
    <mergeCell ref="I1160:M1160"/>
    <mergeCell ref="N1160:O1160"/>
    <mergeCell ref="P1160:Q1160"/>
    <mergeCell ref="R1160:S1161"/>
    <mergeCell ref="C1161:C1162"/>
    <mergeCell ref="D1161:D1162"/>
    <mergeCell ref="I1161:J1161"/>
    <mergeCell ref="K1161:M1161"/>
    <mergeCell ref="N1161:O1161"/>
    <mergeCell ref="C1156:E1156"/>
    <mergeCell ref="F1156:K1156"/>
    <mergeCell ref="C1157:E1157"/>
    <mergeCell ref="F1157:K1157"/>
    <mergeCell ref="C1158:E1158"/>
    <mergeCell ref="B1160:B1162"/>
    <mergeCell ref="C1160:D1160"/>
    <mergeCell ref="E1160:E1162"/>
    <mergeCell ref="F1160:F1162"/>
    <mergeCell ref="G1160:G1162"/>
    <mergeCell ref="I1131:M1131"/>
    <mergeCell ref="N1131:O1131"/>
    <mergeCell ref="P1131:Q1131"/>
    <mergeCell ref="R1131:S1132"/>
    <mergeCell ref="C1132:C1133"/>
    <mergeCell ref="D1132:D1133"/>
    <mergeCell ref="I1132:J1132"/>
    <mergeCell ref="K1132:M1132"/>
    <mergeCell ref="N1132:O1132"/>
    <mergeCell ref="P1132:Q1132"/>
    <mergeCell ref="B1131:B1133"/>
    <mergeCell ref="C1131:D1131"/>
    <mergeCell ref="E1131:E1133"/>
    <mergeCell ref="F1131:F1133"/>
    <mergeCell ref="G1131:G1133"/>
    <mergeCell ref="H1131:H1133"/>
    <mergeCell ref="P1104:Q1104"/>
    <mergeCell ref="C1127:E1127"/>
    <mergeCell ref="F1127:K1127"/>
    <mergeCell ref="C1128:E1128"/>
    <mergeCell ref="F1128:K1128"/>
    <mergeCell ref="C1129:E1129"/>
    <mergeCell ref="H1103:H1105"/>
    <mergeCell ref="I1103:M1103"/>
    <mergeCell ref="N1103:O1103"/>
    <mergeCell ref="P1103:Q1103"/>
    <mergeCell ref="R1103:S1104"/>
    <mergeCell ref="C1104:C1105"/>
    <mergeCell ref="D1104:D1105"/>
    <mergeCell ref="I1104:J1104"/>
    <mergeCell ref="K1104:M1104"/>
    <mergeCell ref="N1104:O1104"/>
    <mergeCell ref="C1099:E1099"/>
    <mergeCell ref="F1099:K1099"/>
    <mergeCell ref="C1100:E1100"/>
    <mergeCell ref="F1100:K1100"/>
    <mergeCell ref="C1101:E1101"/>
    <mergeCell ref="B1103:B1105"/>
    <mergeCell ref="C1103:D1103"/>
    <mergeCell ref="E1103:E1105"/>
    <mergeCell ref="F1103:F1105"/>
    <mergeCell ref="G1103:G1105"/>
    <mergeCell ref="I1074:M1074"/>
    <mergeCell ref="N1074:O1074"/>
    <mergeCell ref="P1074:Q1074"/>
    <mergeCell ref="R1074:S1075"/>
    <mergeCell ref="C1075:C1076"/>
    <mergeCell ref="D1075:D1076"/>
    <mergeCell ref="I1075:J1075"/>
    <mergeCell ref="K1075:M1075"/>
    <mergeCell ref="N1075:O1075"/>
    <mergeCell ref="P1075:Q1075"/>
    <mergeCell ref="B1074:B1076"/>
    <mergeCell ref="C1074:D1074"/>
    <mergeCell ref="E1074:E1076"/>
    <mergeCell ref="F1074:F1076"/>
    <mergeCell ref="G1074:G1076"/>
    <mergeCell ref="H1074:H1076"/>
    <mergeCell ref="P1047:Q1047"/>
    <mergeCell ref="B1070:D1070"/>
    <mergeCell ref="E1070:J1070"/>
    <mergeCell ref="B1071:D1071"/>
    <mergeCell ref="E1071:J1071"/>
    <mergeCell ref="B1072:D1072"/>
    <mergeCell ref="H1046:H1048"/>
    <mergeCell ref="I1046:M1046"/>
    <mergeCell ref="N1046:O1046"/>
    <mergeCell ref="P1046:Q1046"/>
    <mergeCell ref="R1046:S1047"/>
    <mergeCell ref="C1047:C1048"/>
    <mergeCell ref="D1047:D1048"/>
    <mergeCell ref="I1047:J1047"/>
    <mergeCell ref="K1047:M1047"/>
    <mergeCell ref="N1047:O1047"/>
    <mergeCell ref="B1042:D1042"/>
    <mergeCell ref="E1042:J1042"/>
    <mergeCell ref="B1043:D1043"/>
    <mergeCell ref="E1043:J1043"/>
    <mergeCell ref="B1044:D1044"/>
    <mergeCell ref="B1046:B1048"/>
    <mergeCell ref="C1046:D1046"/>
    <mergeCell ref="E1046:E1048"/>
    <mergeCell ref="F1046:F1048"/>
    <mergeCell ref="G1046:G1048"/>
    <mergeCell ref="I1013:M1013"/>
    <mergeCell ref="N1013:O1013"/>
    <mergeCell ref="P1013:Q1013"/>
    <mergeCell ref="R1013:S1014"/>
    <mergeCell ref="C1014:C1015"/>
    <mergeCell ref="D1014:D1015"/>
    <mergeCell ref="I1014:J1014"/>
    <mergeCell ref="K1014:M1014"/>
    <mergeCell ref="N1014:O1014"/>
    <mergeCell ref="P1014:Q1014"/>
    <mergeCell ref="B1009:D1009"/>
    <mergeCell ref="E1009:J1009"/>
    <mergeCell ref="E1010:J1010"/>
    <mergeCell ref="E1011:F1011"/>
    <mergeCell ref="B1013:B1015"/>
    <mergeCell ref="C1013:D1013"/>
    <mergeCell ref="E1013:E1015"/>
    <mergeCell ref="F1013:F1015"/>
    <mergeCell ref="G1013:G1015"/>
    <mergeCell ref="H1013:H1015"/>
    <mergeCell ref="I987:M987"/>
    <mergeCell ref="N987:O987"/>
    <mergeCell ref="P987:Q987"/>
    <mergeCell ref="R987:S988"/>
    <mergeCell ref="C988:C989"/>
    <mergeCell ref="D988:D989"/>
    <mergeCell ref="I988:J988"/>
    <mergeCell ref="K988:M988"/>
    <mergeCell ref="N988:O988"/>
    <mergeCell ref="P988:Q988"/>
    <mergeCell ref="B983:D983"/>
    <mergeCell ref="E983:J983"/>
    <mergeCell ref="E984:J984"/>
    <mergeCell ref="E985:F985"/>
    <mergeCell ref="B987:B989"/>
    <mergeCell ref="C987:D987"/>
    <mergeCell ref="E987:E989"/>
    <mergeCell ref="F987:F989"/>
    <mergeCell ref="G987:G989"/>
    <mergeCell ref="H987:H989"/>
    <mergeCell ref="I961:M961"/>
    <mergeCell ref="N961:O961"/>
    <mergeCell ref="P961:Q961"/>
    <mergeCell ref="R961:S962"/>
    <mergeCell ref="C962:C963"/>
    <mergeCell ref="D962:D963"/>
    <mergeCell ref="I962:J962"/>
    <mergeCell ref="K962:M962"/>
    <mergeCell ref="N962:O962"/>
    <mergeCell ref="P962:Q962"/>
    <mergeCell ref="B957:D957"/>
    <mergeCell ref="E957:J957"/>
    <mergeCell ref="E958:J958"/>
    <mergeCell ref="E959:F959"/>
    <mergeCell ref="B961:B963"/>
    <mergeCell ref="C961:D961"/>
    <mergeCell ref="E961:E963"/>
    <mergeCell ref="F961:F963"/>
    <mergeCell ref="G961:G963"/>
    <mergeCell ref="H961:H963"/>
    <mergeCell ref="I933:M933"/>
    <mergeCell ref="N933:O933"/>
    <mergeCell ref="P933:Q933"/>
    <mergeCell ref="R933:S934"/>
    <mergeCell ref="C934:C935"/>
    <mergeCell ref="D934:D935"/>
    <mergeCell ref="I934:J934"/>
    <mergeCell ref="K934:M934"/>
    <mergeCell ref="N934:O934"/>
    <mergeCell ref="P934:Q934"/>
    <mergeCell ref="B930:D930"/>
    <mergeCell ref="E930:J930"/>
    <mergeCell ref="E931:J931"/>
    <mergeCell ref="E932:F932"/>
    <mergeCell ref="B933:B935"/>
    <mergeCell ref="C933:D933"/>
    <mergeCell ref="E933:E935"/>
    <mergeCell ref="F933:F935"/>
    <mergeCell ref="G933:G935"/>
    <mergeCell ref="H933:H935"/>
    <mergeCell ref="I909:M909"/>
    <mergeCell ref="N909:O909"/>
    <mergeCell ref="P909:Q909"/>
    <mergeCell ref="R909:S910"/>
    <mergeCell ref="C910:C911"/>
    <mergeCell ref="D910:D911"/>
    <mergeCell ref="I910:J910"/>
    <mergeCell ref="K910:M910"/>
    <mergeCell ref="N910:O910"/>
    <mergeCell ref="P910:Q910"/>
    <mergeCell ref="B905:D905"/>
    <mergeCell ref="E905:J905"/>
    <mergeCell ref="E906:J906"/>
    <mergeCell ref="E907:F907"/>
    <mergeCell ref="B909:B911"/>
    <mergeCell ref="C909:D909"/>
    <mergeCell ref="E909:E911"/>
    <mergeCell ref="F909:F911"/>
    <mergeCell ref="G909:G911"/>
    <mergeCell ref="H909:H911"/>
    <mergeCell ref="I880:M880"/>
    <mergeCell ref="N880:O880"/>
    <mergeCell ref="P880:Q880"/>
    <mergeCell ref="R880:S881"/>
    <mergeCell ref="C881:C882"/>
    <mergeCell ref="D881:D882"/>
    <mergeCell ref="I881:J881"/>
    <mergeCell ref="K881:M881"/>
    <mergeCell ref="N881:O881"/>
    <mergeCell ref="P881:Q881"/>
    <mergeCell ref="B876:D876"/>
    <mergeCell ref="E876:J876"/>
    <mergeCell ref="E877:J877"/>
    <mergeCell ref="E878:F878"/>
    <mergeCell ref="B880:B882"/>
    <mergeCell ref="C880:D880"/>
    <mergeCell ref="E880:E882"/>
    <mergeCell ref="F880:F882"/>
    <mergeCell ref="G880:G882"/>
    <mergeCell ref="H880:H882"/>
    <mergeCell ref="I851:M851"/>
    <mergeCell ref="N851:O851"/>
    <mergeCell ref="P851:Q851"/>
    <mergeCell ref="R851:S852"/>
    <mergeCell ref="C852:C853"/>
    <mergeCell ref="D852:D853"/>
    <mergeCell ref="I852:J852"/>
    <mergeCell ref="K852:M852"/>
    <mergeCell ref="N852:O852"/>
    <mergeCell ref="P852:Q852"/>
    <mergeCell ref="B847:D847"/>
    <mergeCell ref="E847:J847"/>
    <mergeCell ref="E848:J848"/>
    <mergeCell ref="E849:F849"/>
    <mergeCell ref="B851:B853"/>
    <mergeCell ref="C851:D851"/>
    <mergeCell ref="E851:E853"/>
    <mergeCell ref="F851:F853"/>
    <mergeCell ref="G851:G853"/>
    <mergeCell ref="H851:H853"/>
    <mergeCell ref="I822:M822"/>
    <mergeCell ref="N822:O822"/>
    <mergeCell ref="P822:Q822"/>
    <mergeCell ref="R822:S823"/>
    <mergeCell ref="C823:C824"/>
    <mergeCell ref="D823:D824"/>
    <mergeCell ref="I823:J823"/>
    <mergeCell ref="K823:M823"/>
    <mergeCell ref="N823:O823"/>
    <mergeCell ref="P823:Q823"/>
    <mergeCell ref="B817:D817"/>
    <mergeCell ref="E817:J817"/>
    <mergeCell ref="E818:J818"/>
    <mergeCell ref="E819:F819"/>
    <mergeCell ref="B822:B824"/>
    <mergeCell ref="C822:D822"/>
    <mergeCell ref="E822:E824"/>
    <mergeCell ref="F822:F824"/>
    <mergeCell ref="G822:G824"/>
    <mergeCell ref="H822:H824"/>
    <mergeCell ref="I793:M793"/>
    <mergeCell ref="N793:O793"/>
    <mergeCell ref="P793:Q793"/>
    <mergeCell ref="R793:S794"/>
    <mergeCell ref="C794:C795"/>
    <mergeCell ref="D794:D795"/>
    <mergeCell ref="I794:J794"/>
    <mergeCell ref="K794:M794"/>
    <mergeCell ref="N794:O794"/>
    <mergeCell ref="P794:Q794"/>
    <mergeCell ref="B789:D789"/>
    <mergeCell ref="E789:J789"/>
    <mergeCell ref="E790:J790"/>
    <mergeCell ref="E791:F791"/>
    <mergeCell ref="B793:B795"/>
    <mergeCell ref="C793:D793"/>
    <mergeCell ref="E793:E795"/>
    <mergeCell ref="F793:F795"/>
    <mergeCell ref="G793:G795"/>
    <mergeCell ref="H793:H795"/>
    <mergeCell ref="I765:M765"/>
    <mergeCell ref="N765:O765"/>
    <mergeCell ref="P765:Q765"/>
    <mergeCell ref="R765:S766"/>
    <mergeCell ref="C766:C767"/>
    <mergeCell ref="D766:D767"/>
    <mergeCell ref="I766:J766"/>
    <mergeCell ref="K766:M766"/>
    <mergeCell ref="N766:O766"/>
    <mergeCell ref="P766:Q766"/>
    <mergeCell ref="B765:B767"/>
    <mergeCell ref="C765:D765"/>
    <mergeCell ref="E765:E767"/>
    <mergeCell ref="F765:F767"/>
    <mergeCell ref="G765:G767"/>
    <mergeCell ref="H765:H767"/>
    <mergeCell ref="P740:Q740"/>
    <mergeCell ref="B761:D761"/>
    <mergeCell ref="E761:J761"/>
    <mergeCell ref="B762:D762"/>
    <mergeCell ref="E762:J762"/>
    <mergeCell ref="B763:D763"/>
    <mergeCell ref="H739:H741"/>
    <mergeCell ref="I739:M739"/>
    <mergeCell ref="N739:O739"/>
    <mergeCell ref="P739:Q739"/>
    <mergeCell ref="R739:S740"/>
    <mergeCell ref="C740:C741"/>
    <mergeCell ref="D740:D741"/>
    <mergeCell ref="I740:J740"/>
    <mergeCell ref="K740:M740"/>
    <mergeCell ref="N740:O740"/>
    <mergeCell ref="C735:E735"/>
    <mergeCell ref="F735:K735"/>
    <mergeCell ref="C736:E736"/>
    <mergeCell ref="F736:K736"/>
    <mergeCell ref="C737:E737"/>
    <mergeCell ref="B739:B741"/>
    <mergeCell ref="C739:D739"/>
    <mergeCell ref="E739:E741"/>
    <mergeCell ref="F739:F741"/>
    <mergeCell ref="G739:G741"/>
    <mergeCell ref="I714:M714"/>
    <mergeCell ref="N714:O714"/>
    <mergeCell ref="P714:Q714"/>
    <mergeCell ref="R714:S715"/>
    <mergeCell ref="C715:C716"/>
    <mergeCell ref="D715:D716"/>
    <mergeCell ref="I715:J715"/>
    <mergeCell ref="K715:M715"/>
    <mergeCell ref="N715:O715"/>
    <mergeCell ref="P715:Q715"/>
    <mergeCell ref="B714:B716"/>
    <mergeCell ref="C714:D714"/>
    <mergeCell ref="E714:E716"/>
    <mergeCell ref="F714:F716"/>
    <mergeCell ref="G714:G716"/>
    <mergeCell ref="H714:H716"/>
    <mergeCell ref="P691:Q691"/>
    <mergeCell ref="C710:E710"/>
    <mergeCell ref="F710:K710"/>
    <mergeCell ref="C711:E711"/>
    <mergeCell ref="F711:K711"/>
    <mergeCell ref="C712:E712"/>
    <mergeCell ref="H690:H692"/>
    <mergeCell ref="I690:M690"/>
    <mergeCell ref="N690:O690"/>
    <mergeCell ref="P690:Q690"/>
    <mergeCell ref="R690:S691"/>
    <mergeCell ref="C691:C692"/>
    <mergeCell ref="D691:D692"/>
    <mergeCell ref="I691:J691"/>
    <mergeCell ref="K691:M691"/>
    <mergeCell ref="N691:O691"/>
    <mergeCell ref="B686:D686"/>
    <mergeCell ref="E686:J686"/>
    <mergeCell ref="B687:D687"/>
    <mergeCell ref="E687:J687"/>
    <mergeCell ref="B688:D688"/>
    <mergeCell ref="B690:B692"/>
    <mergeCell ref="C690:D690"/>
    <mergeCell ref="E690:E692"/>
    <mergeCell ref="F690:F692"/>
    <mergeCell ref="G690:G692"/>
    <mergeCell ref="I665:M665"/>
    <mergeCell ref="N665:O665"/>
    <mergeCell ref="P665:Q665"/>
    <mergeCell ref="R665:S666"/>
    <mergeCell ref="C666:C667"/>
    <mergeCell ref="D666:D667"/>
    <mergeCell ref="I666:J666"/>
    <mergeCell ref="K666:M666"/>
    <mergeCell ref="N666:O666"/>
    <mergeCell ref="P666:Q666"/>
    <mergeCell ref="B665:B667"/>
    <mergeCell ref="C665:D665"/>
    <mergeCell ref="E665:E667"/>
    <mergeCell ref="F665:F667"/>
    <mergeCell ref="G665:G667"/>
    <mergeCell ref="H665:H667"/>
    <mergeCell ref="P640:Q640"/>
    <mergeCell ref="B661:D661"/>
    <mergeCell ref="E661:J661"/>
    <mergeCell ref="B662:D662"/>
    <mergeCell ref="E662:J662"/>
    <mergeCell ref="B663:D663"/>
    <mergeCell ref="H639:H641"/>
    <mergeCell ref="I639:M639"/>
    <mergeCell ref="N639:O639"/>
    <mergeCell ref="P639:Q639"/>
    <mergeCell ref="R639:S640"/>
    <mergeCell ref="C640:C641"/>
    <mergeCell ref="D640:D641"/>
    <mergeCell ref="I640:J640"/>
    <mergeCell ref="K640:M640"/>
    <mergeCell ref="N640:O640"/>
    <mergeCell ref="C635:E635"/>
    <mergeCell ref="F635:K635"/>
    <mergeCell ref="C636:E636"/>
    <mergeCell ref="F636:K636"/>
    <mergeCell ref="C637:E637"/>
    <mergeCell ref="B639:B641"/>
    <mergeCell ref="C639:D639"/>
    <mergeCell ref="E639:E641"/>
    <mergeCell ref="F639:F641"/>
    <mergeCell ref="G639:G641"/>
    <mergeCell ref="I610:M610"/>
    <mergeCell ref="N610:O610"/>
    <mergeCell ref="P610:Q610"/>
    <mergeCell ref="R610:S611"/>
    <mergeCell ref="C611:C612"/>
    <mergeCell ref="D611:D612"/>
    <mergeCell ref="I611:J611"/>
    <mergeCell ref="K611:M611"/>
    <mergeCell ref="N611:O611"/>
    <mergeCell ref="P611:Q611"/>
    <mergeCell ref="B610:B612"/>
    <mergeCell ref="C610:D610"/>
    <mergeCell ref="E610:E612"/>
    <mergeCell ref="F610:F612"/>
    <mergeCell ref="G610:G612"/>
    <mergeCell ref="H610:H612"/>
    <mergeCell ref="P583:Q583"/>
    <mergeCell ref="C606:E606"/>
    <mergeCell ref="F606:K606"/>
    <mergeCell ref="C607:E607"/>
    <mergeCell ref="F607:K607"/>
    <mergeCell ref="C608:E608"/>
    <mergeCell ref="H582:H584"/>
    <mergeCell ref="I582:M582"/>
    <mergeCell ref="N582:O582"/>
    <mergeCell ref="P582:Q582"/>
    <mergeCell ref="R582:S583"/>
    <mergeCell ref="C583:C584"/>
    <mergeCell ref="D583:D584"/>
    <mergeCell ref="I583:J583"/>
    <mergeCell ref="K583:M583"/>
    <mergeCell ref="N583:O583"/>
    <mergeCell ref="C578:E578"/>
    <mergeCell ref="F578:K578"/>
    <mergeCell ref="C579:E579"/>
    <mergeCell ref="F579:K579"/>
    <mergeCell ref="C580:E580"/>
    <mergeCell ref="B582:B584"/>
    <mergeCell ref="C582:D582"/>
    <mergeCell ref="E582:E584"/>
    <mergeCell ref="F582:F584"/>
    <mergeCell ref="G582:G584"/>
    <mergeCell ref="I553:M553"/>
    <mergeCell ref="N553:O553"/>
    <mergeCell ref="P553:Q553"/>
    <mergeCell ref="R553:S554"/>
    <mergeCell ref="C554:C555"/>
    <mergeCell ref="D554:D555"/>
    <mergeCell ref="I554:J554"/>
    <mergeCell ref="K554:M554"/>
    <mergeCell ref="N554:O554"/>
    <mergeCell ref="P554:Q554"/>
    <mergeCell ref="B553:B555"/>
    <mergeCell ref="C553:D553"/>
    <mergeCell ref="E553:E555"/>
    <mergeCell ref="F553:F555"/>
    <mergeCell ref="G553:G555"/>
    <mergeCell ref="H553:H555"/>
    <mergeCell ref="P526:Q526"/>
    <mergeCell ref="B549:D549"/>
    <mergeCell ref="E549:J549"/>
    <mergeCell ref="B550:D550"/>
    <mergeCell ref="E550:J550"/>
    <mergeCell ref="B551:D551"/>
    <mergeCell ref="H525:H527"/>
    <mergeCell ref="I525:M525"/>
    <mergeCell ref="N525:O525"/>
    <mergeCell ref="P525:Q525"/>
    <mergeCell ref="R525:S526"/>
    <mergeCell ref="C526:C527"/>
    <mergeCell ref="D526:D527"/>
    <mergeCell ref="I526:J526"/>
    <mergeCell ref="K526:M526"/>
    <mergeCell ref="N526:O526"/>
    <mergeCell ref="B521:D521"/>
    <mergeCell ref="E521:J521"/>
    <mergeCell ref="B522:D522"/>
    <mergeCell ref="E522:J522"/>
    <mergeCell ref="B523:D523"/>
    <mergeCell ref="B525:B527"/>
    <mergeCell ref="C525:D525"/>
    <mergeCell ref="E525:E527"/>
    <mergeCell ref="F525:F527"/>
    <mergeCell ref="G525:G527"/>
    <mergeCell ref="H493:L493"/>
    <mergeCell ref="M493:N493"/>
    <mergeCell ref="O493:P493"/>
    <mergeCell ref="Q493:R494"/>
    <mergeCell ref="B494:B495"/>
    <mergeCell ref="C494:C495"/>
    <mergeCell ref="H494:I494"/>
    <mergeCell ref="J494:L494"/>
    <mergeCell ref="M494:N494"/>
    <mergeCell ref="O494:P494"/>
    <mergeCell ref="A489:C489"/>
    <mergeCell ref="D489:I489"/>
    <mergeCell ref="D490:I490"/>
    <mergeCell ref="D491:E491"/>
    <mergeCell ref="A493:A495"/>
    <mergeCell ref="B493:C493"/>
    <mergeCell ref="D493:D495"/>
    <mergeCell ref="E493:E495"/>
    <mergeCell ref="F493:F495"/>
    <mergeCell ref="G493:G495"/>
    <mergeCell ref="H467:L467"/>
    <mergeCell ref="M467:N467"/>
    <mergeCell ref="O467:P467"/>
    <mergeCell ref="Q467:R468"/>
    <mergeCell ref="B468:B469"/>
    <mergeCell ref="C468:C469"/>
    <mergeCell ref="H468:I468"/>
    <mergeCell ref="J468:L468"/>
    <mergeCell ref="M468:N468"/>
    <mergeCell ref="O468:P468"/>
    <mergeCell ref="A463:C463"/>
    <mergeCell ref="D463:I463"/>
    <mergeCell ref="D464:I464"/>
    <mergeCell ref="D465:E465"/>
    <mergeCell ref="A467:A469"/>
    <mergeCell ref="B467:C467"/>
    <mergeCell ref="D467:D469"/>
    <mergeCell ref="E467:E469"/>
    <mergeCell ref="F467:F469"/>
    <mergeCell ref="G467:G469"/>
    <mergeCell ref="H442:L442"/>
    <mergeCell ref="M442:N442"/>
    <mergeCell ref="O442:P442"/>
    <mergeCell ref="Q442:R443"/>
    <mergeCell ref="B443:B444"/>
    <mergeCell ref="C443:C444"/>
    <mergeCell ref="H443:I443"/>
    <mergeCell ref="J443:L443"/>
    <mergeCell ref="M443:N443"/>
    <mergeCell ref="O443:P443"/>
    <mergeCell ref="A438:C438"/>
    <mergeCell ref="D438:I438"/>
    <mergeCell ref="D439:I439"/>
    <mergeCell ref="D440:E440"/>
    <mergeCell ref="A442:A444"/>
    <mergeCell ref="B442:C442"/>
    <mergeCell ref="D442:D444"/>
    <mergeCell ref="E442:E444"/>
    <mergeCell ref="F442:F444"/>
    <mergeCell ref="G442:G444"/>
    <mergeCell ref="H414:L414"/>
    <mergeCell ref="M414:N414"/>
    <mergeCell ref="O414:P414"/>
    <mergeCell ref="Q414:R415"/>
    <mergeCell ref="B415:B416"/>
    <mergeCell ref="C415:C416"/>
    <mergeCell ref="H415:I415"/>
    <mergeCell ref="J415:L415"/>
    <mergeCell ref="M415:N415"/>
    <mergeCell ref="O415:P415"/>
    <mergeCell ref="A411:C411"/>
    <mergeCell ref="D411:I411"/>
    <mergeCell ref="D412:I412"/>
    <mergeCell ref="D413:E413"/>
    <mergeCell ref="A414:A416"/>
    <mergeCell ref="B414:C414"/>
    <mergeCell ref="D414:D416"/>
    <mergeCell ref="E414:E416"/>
    <mergeCell ref="F414:F416"/>
    <mergeCell ref="G414:G416"/>
    <mergeCell ref="H390:L390"/>
    <mergeCell ref="M390:N390"/>
    <mergeCell ref="O390:P390"/>
    <mergeCell ref="Q390:R391"/>
    <mergeCell ref="B391:B392"/>
    <mergeCell ref="C391:C392"/>
    <mergeCell ref="H391:I391"/>
    <mergeCell ref="J391:L391"/>
    <mergeCell ref="M391:N391"/>
    <mergeCell ref="O391:P391"/>
    <mergeCell ref="A386:C386"/>
    <mergeCell ref="D386:I386"/>
    <mergeCell ref="D387:I387"/>
    <mergeCell ref="D388:E388"/>
    <mergeCell ref="A390:A392"/>
    <mergeCell ref="B390:C390"/>
    <mergeCell ref="D390:D392"/>
    <mergeCell ref="E390:E392"/>
    <mergeCell ref="F390:F392"/>
    <mergeCell ref="G390:G392"/>
    <mergeCell ref="H361:L361"/>
    <mergeCell ref="M361:N361"/>
    <mergeCell ref="O361:P361"/>
    <mergeCell ref="Q361:R362"/>
    <mergeCell ref="B362:B363"/>
    <mergeCell ref="C362:C363"/>
    <mergeCell ref="H362:I362"/>
    <mergeCell ref="J362:L362"/>
    <mergeCell ref="M362:N362"/>
    <mergeCell ref="O362:P362"/>
    <mergeCell ref="A357:C357"/>
    <mergeCell ref="D357:I357"/>
    <mergeCell ref="D358:I358"/>
    <mergeCell ref="D359:E359"/>
    <mergeCell ref="A361:A363"/>
    <mergeCell ref="B361:C361"/>
    <mergeCell ref="D361:D363"/>
    <mergeCell ref="E361:E363"/>
    <mergeCell ref="F361:F363"/>
    <mergeCell ref="G361:G363"/>
    <mergeCell ref="H332:L332"/>
    <mergeCell ref="M332:N332"/>
    <mergeCell ref="O332:P332"/>
    <mergeCell ref="Q332:R333"/>
    <mergeCell ref="B333:B334"/>
    <mergeCell ref="C333:C334"/>
    <mergeCell ref="H333:I333"/>
    <mergeCell ref="J333:L333"/>
    <mergeCell ref="M333:N333"/>
    <mergeCell ref="O333:P333"/>
    <mergeCell ref="A328:C328"/>
    <mergeCell ref="D328:I328"/>
    <mergeCell ref="D329:I329"/>
    <mergeCell ref="D330:E330"/>
    <mergeCell ref="A332:A334"/>
    <mergeCell ref="B332:C332"/>
    <mergeCell ref="D332:D334"/>
    <mergeCell ref="E332:E334"/>
    <mergeCell ref="F332:F334"/>
    <mergeCell ref="G332:G334"/>
    <mergeCell ref="H303:L303"/>
    <mergeCell ref="M303:N303"/>
    <mergeCell ref="O303:P303"/>
    <mergeCell ref="Q303:R304"/>
    <mergeCell ref="B304:B305"/>
    <mergeCell ref="C304:C305"/>
    <mergeCell ref="H304:I304"/>
    <mergeCell ref="J304:L304"/>
    <mergeCell ref="M304:N304"/>
    <mergeCell ref="O304:P304"/>
    <mergeCell ref="A298:C298"/>
    <mergeCell ref="D298:I298"/>
    <mergeCell ref="D299:I299"/>
    <mergeCell ref="D300:E300"/>
    <mergeCell ref="A303:A305"/>
    <mergeCell ref="B303:C303"/>
    <mergeCell ref="D303:D305"/>
    <mergeCell ref="E303:E305"/>
    <mergeCell ref="F303:F305"/>
    <mergeCell ref="G303:G305"/>
    <mergeCell ref="H274:L274"/>
    <mergeCell ref="M274:N274"/>
    <mergeCell ref="O274:P274"/>
    <mergeCell ref="Q274:R275"/>
    <mergeCell ref="B275:B276"/>
    <mergeCell ref="C275:C276"/>
    <mergeCell ref="H275:I275"/>
    <mergeCell ref="J275:L275"/>
    <mergeCell ref="M275:N275"/>
    <mergeCell ref="O275:P275"/>
    <mergeCell ref="A270:C270"/>
    <mergeCell ref="D270:I270"/>
    <mergeCell ref="D271:I271"/>
    <mergeCell ref="D272:E272"/>
    <mergeCell ref="A274:A276"/>
    <mergeCell ref="B274:C274"/>
    <mergeCell ref="D274:D276"/>
    <mergeCell ref="E274:E276"/>
    <mergeCell ref="F274:F276"/>
    <mergeCell ref="G274:G276"/>
    <mergeCell ref="H246:L246"/>
    <mergeCell ref="M246:N246"/>
    <mergeCell ref="O246:P246"/>
    <mergeCell ref="Q246:R247"/>
    <mergeCell ref="B247:B248"/>
    <mergeCell ref="C247:C248"/>
    <mergeCell ref="H247:I247"/>
    <mergeCell ref="J247:L247"/>
    <mergeCell ref="M247:N247"/>
    <mergeCell ref="O247:P247"/>
    <mergeCell ref="A246:A248"/>
    <mergeCell ref="B246:C246"/>
    <mergeCell ref="D246:D248"/>
    <mergeCell ref="E246:E248"/>
    <mergeCell ref="F246:F248"/>
    <mergeCell ref="G246:G248"/>
    <mergeCell ref="O222:P222"/>
    <mergeCell ref="A242:C242"/>
    <mergeCell ref="D242:I242"/>
    <mergeCell ref="A243:C243"/>
    <mergeCell ref="D243:I243"/>
    <mergeCell ref="A244:C244"/>
    <mergeCell ref="G221:G223"/>
    <mergeCell ref="H221:L221"/>
    <mergeCell ref="M221:N221"/>
    <mergeCell ref="O221:P221"/>
    <mergeCell ref="Q221:R222"/>
    <mergeCell ref="B222:B223"/>
    <mergeCell ref="C222:C223"/>
    <mergeCell ref="H222:I222"/>
    <mergeCell ref="J222:L222"/>
    <mergeCell ref="M222:N222"/>
    <mergeCell ref="B217:D217"/>
    <mergeCell ref="E217:J217"/>
    <mergeCell ref="B218:D218"/>
    <mergeCell ref="E218:J218"/>
    <mergeCell ref="B219:D219"/>
    <mergeCell ref="A221:A223"/>
    <mergeCell ref="B221:C221"/>
    <mergeCell ref="D221:D223"/>
    <mergeCell ref="E221:E223"/>
    <mergeCell ref="F221:F223"/>
    <mergeCell ref="H196:L196"/>
    <mergeCell ref="M196:N196"/>
    <mergeCell ref="O196:P196"/>
    <mergeCell ref="Q196:R197"/>
    <mergeCell ref="B197:B198"/>
    <mergeCell ref="C197:C198"/>
    <mergeCell ref="H197:I197"/>
    <mergeCell ref="J197:L197"/>
    <mergeCell ref="M197:N197"/>
    <mergeCell ref="O197:P197"/>
    <mergeCell ref="A196:A198"/>
    <mergeCell ref="B196:C196"/>
    <mergeCell ref="D196:D198"/>
    <mergeCell ref="E196:E198"/>
    <mergeCell ref="F196:F198"/>
    <mergeCell ref="G196:G198"/>
    <mergeCell ref="O173:P173"/>
    <mergeCell ref="B192:D192"/>
    <mergeCell ref="E192:J192"/>
    <mergeCell ref="B193:D193"/>
    <mergeCell ref="E193:J193"/>
    <mergeCell ref="B194:D194"/>
    <mergeCell ref="G172:G174"/>
    <mergeCell ref="H172:L172"/>
    <mergeCell ref="M172:N172"/>
    <mergeCell ref="O172:P172"/>
    <mergeCell ref="Q172:R173"/>
    <mergeCell ref="B173:B174"/>
    <mergeCell ref="C173:C174"/>
    <mergeCell ref="H173:I173"/>
    <mergeCell ref="J173:L173"/>
    <mergeCell ref="M173:N173"/>
    <mergeCell ref="A168:C168"/>
    <mergeCell ref="D168:I168"/>
    <mergeCell ref="A169:C169"/>
    <mergeCell ref="D169:I169"/>
    <mergeCell ref="A170:C170"/>
    <mergeCell ref="A172:A174"/>
    <mergeCell ref="B172:C172"/>
    <mergeCell ref="D172:D174"/>
    <mergeCell ref="E172:E174"/>
    <mergeCell ref="F172:F174"/>
    <mergeCell ref="H148:L148"/>
    <mergeCell ref="M148:N148"/>
    <mergeCell ref="O148:P148"/>
    <mergeCell ref="Q148:R149"/>
    <mergeCell ref="B149:B150"/>
    <mergeCell ref="C149:C150"/>
    <mergeCell ref="H149:I149"/>
    <mergeCell ref="J149:L149"/>
    <mergeCell ref="M149:N149"/>
    <mergeCell ref="O149:P149"/>
    <mergeCell ref="A148:A150"/>
    <mergeCell ref="B148:C148"/>
    <mergeCell ref="D148:D150"/>
    <mergeCell ref="E148:E150"/>
    <mergeCell ref="F148:F150"/>
    <mergeCell ref="G148:G150"/>
    <mergeCell ref="O123:P123"/>
    <mergeCell ref="A144:C144"/>
    <mergeCell ref="D144:I144"/>
    <mergeCell ref="A145:C145"/>
    <mergeCell ref="D145:I145"/>
    <mergeCell ref="A146:C146"/>
    <mergeCell ref="G122:G124"/>
    <mergeCell ref="H122:L122"/>
    <mergeCell ref="M122:N122"/>
    <mergeCell ref="O122:P122"/>
    <mergeCell ref="Q122:R123"/>
    <mergeCell ref="B123:B124"/>
    <mergeCell ref="C123:C124"/>
    <mergeCell ref="H123:I123"/>
    <mergeCell ref="J123:L123"/>
    <mergeCell ref="M123:N123"/>
    <mergeCell ref="B118:D118"/>
    <mergeCell ref="E118:J118"/>
    <mergeCell ref="B119:D119"/>
    <mergeCell ref="E119:J119"/>
    <mergeCell ref="B120:D120"/>
    <mergeCell ref="A122:A124"/>
    <mergeCell ref="B122:C122"/>
    <mergeCell ref="D122:D124"/>
    <mergeCell ref="E122:E124"/>
    <mergeCell ref="F122:F124"/>
    <mergeCell ref="H93:L93"/>
    <mergeCell ref="M93:N93"/>
    <mergeCell ref="O93:P93"/>
    <mergeCell ref="Q93:R94"/>
    <mergeCell ref="B94:B95"/>
    <mergeCell ref="C94:C95"/>
    <mergeCell ref="H94:I94"/>
    <mergeCell ref="J94:L94"/>
    <mergeCell ref="M94:N94"/>
    <mergeCell ref="O94:P94"/>
    <mergeCell ref="A93:A95"/>
    <mergeCell ref="B93:C93"/>
    <mergeCell ref="D93:D95"/>
    <mergeCell ref="E93:E95"/>
    <mergeCell ref="F93:F95"/>
    <mergeCell ref="G93:G95"/>
    <mergeCell ref="O66:P66"/>
    <mergeCell ref="B89:D89"/>
    <mergeCell ref="E89:J89"/>
    <mergeCell ref="B90:D90"/>
    <mergeCell ref="E90:J90"/>
    <mergeCell ref="B91:D91"/>
    <mergeCell ref="G65:G67"/>
    <mergeCell ref="H65:L65"/>
    <mergeCell ref="M65:N65"/>
    <mergeCell ref="O65:P65"/>
    <mergeCell ref="Q65:R66"/>
    <mergeCell ref="B66:B67"/>
    <mergeCell ref="C66:C67"/>
    <mergeCell ref="H66:I66"/>
    <mergeCell ref="J66:L66"/>
    <mergeCell ref="M66:N66"/>
    <mergeCell ref="B61:D61"/>
    <mergeCell ref="E61:J61"/>
    <mergeCell ref="B62:D62"/>
    <mergeCell ref="E62:J62"/>
    <mergeCell ref="B63:D63"/>
    <mergeCell ref="A65:A67"/>
    <mergeCell ref="B65:C65"/>
    <mergeCell ref="D65:D67"/>
    <mergeCell ref="E65:E67"/>
    <mergeCell ref="F65:F67"/>
    <mergeCell ref="H36:L36"/>
    <mergeCell ref="M36:N36"/>
    <mergeCell ref="O36:P36"/>
    <mergeCell ref="Q36:R37"/>
    <mergeCell ref="B37:B38"/>
    <mergeCell ref="C37:C38"/>
    <mergeCell ref="H37:I37"/>
    <mergeCell ref="J37:L37"/>
    <mergeCell ref="M37:N37"/>
    <mergeCell ref="O37:P37"/>
    <mergeCell ref="A36:A38"/>
    <mergeCell ref="B36:C36"/>
    <mergeCell ref="D36:D38"/>
    <mergeCell ref="E36:E38"/>
    <mergeCell ref="F36:F38"/>
    <mergeCell ref="G36:G38"/>
    <mergeCell ref="O10:P10"/>
    <mergeCell ref="A32:C32"/>
    <mergeCell ref="D32:I32"/>
    <mergeCell ref="A33:C33"/>
    <mergeCell ref="D33:I33"/>
    <mergeCell ref="A34:C34"/>
    <mergeCell ref="G9:G11"/>
    <mergeCell ref="H9:L9"/>
    <mergeCell ref="M9:N9"/>
    <mergeCell ref="O9:P9"/>
    <mergeCell ref="Q9:R10"/>
    <mergeCell ref="B10:B11"/>
    <mergeCell ref="C10:C11"/>
    <mergeCell ref="H10:I10"/>
    <mergeCell ref="J10:L10"/>
    <mergeCell ref="M10:N10"/>
    <mergeCell ref="A5:C5"/>
    <mergeCell ref="D5:I5"/>
    <mergeCell ref="A6:C6"/>
    <mergeCell ref="D6:I6"/>
    <mergeCell ref="A7:C7"/>
    <mergeCell ref="A9:A11"/>
    <mergeCell ref="B9:C9"/>
    <mergeCell ref="D9:D11"/>
    <mergeCell ref="E9:E11"/>
    <mergeCell ref="F9:F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5"/>
  <sheetViews>
    <sheetView topLeftCell="A139" workbookViewId="0">
      <selection activeCell="T145" sqref="T145"/>
    </sheetView>
  </sheetViews>
  <sheetFormatPr baseColWidth="10" defaultRowHeight="15" x14ac:dyDescent="0.25"/>
  <cols>
    <col min="1" max="1" width="3.140625" customWidth="1"/>
  </cols>
  <sheetData>
    <row r="1" spans="1:19" x14ac:dyDescent="0.25">
      <c r="A1" s="1"/>
      <c r="B1" s="1"/>
      <c r="C1" s="1" t="s">
        <v>139</v>
      </c>
      <c r="D1" s="2"/>
      <c r="E1" s="1"/>
      <c r="F1" s="2"/>
      <c r="G1" s="1"/>
      <c r="H1" s="80"/>
      <c r="I1" s="80"/>
      <c r="J1" s="1"/>
      <c r="K1" s="6"/>
      <c r="L1" s="1"/>
      <c r="M1" s="1"/>
      <c r="N1" s="226"/>
      <c r="O1" s="227"/>
      <c r="P1" s="6"/>
      <c r="Q1" s="6"/>
      <c r="R1" s="6"/>
      <c r="S1" s="1"/>
    </row>
    <row r="2" spans="1:19" x14ac:dyDescent="0.25">
      <c r="A2" s="1"/>
      <c r="B2" s="1"/>
      <c r="C2" s="1"/>
      <c r="D2" s="2"/>
      <c r="E2" s="1"/>
      <c r="F2" s="2"/>
      <c r="G2" s="1"/>
      <c r="H2" s="80"/>
      <c r="I2" s="80"/>
      <c r="J2" s="1"/>
      <c r="K2" s="6"/>
      <c r="L2" s="1"/>
      <c r="M2" s="1"/>
      <c r="N2" s="226"/>
      <c r="O2" s="227"/>
      <c r="P2" s="6"/>
      <c r="Q2" s="6"/>
      <c r="R2" s="6"/>
      <c r="S2" s="1"/>
    </row>
    <row r="3" spans="1:19" x14ac:dyDescent="0.25">
      <c r="A3" s="1"/>
      <c r="B3" s="1"/>
      <c r="C3" s="1"/>
      <c r="D3" s="2"/>
      <c r="E3" s="1"/>
      <c r="F3" s="2"/>
      <c r="G3" s="1"/>
      <c r="H3" s="80"/>
      <c r="I3" s="80"/>
      <c r="J3" s="1"/>
      <c r="K3" s="6"/>
      <c r="L3" s="1"/>
      <c r="M3" s="1"/>
      <c r="N3" s="226"/>
      <c r="O3" s="227"/>
      <c r="P3" s="6"/>
      <c r="Q3" s="6"/>
      <c r="R3" s="6"/>
      <c r="S3" s="1"/>
    </row>
    <row r="4" spans="1:19" x14ac:dyDescent="0.25">
      <c r="A4" s="1"/>
      <c r="B4" s="1"/>
      <c r="C4" s="1"/>
      <c r="D4" s="2"/>
      <c r="E4" s="1"/>
      <c r="F4" s="2"/>
      <c r="G4" s="1"/>
      <c r="H4" s="80"/>
      <c r="I4" s="80"/>
      <c r="J4" s="1"/>
      <c r="K4" s="6"/>
      <c r="L4" s="1"/>
      <c r="M4" s="1"/>
      <c r="N4" s="226"/>
      <c r="O4" s="227"/>
      <c r="P4" s="6"/>
      <c r="Q4" s="6"/>
      <c r="R4" s="6"/>
      <c r="S4" s="1"/>
    </row>
    <row r="5" spans="1:19" x14ac:dyDescent="0.25">
      <c r="A5" s="1"/>
      <c r="B5" s="81" t="s">
        <v>0</v>
      </c>
      <c r="C5" s="81"/>
      <c r="D5" s="81"/>
      <c r="E5" s="9" t="s">
        <v>343</v>
      </c>
      <c r="F5" s="9"/>
      <c r="G5" s="9"/>
      <c r="H5" s="9"/>
      <c r="I5" s="9"/>
      <c r="J5" s="9"/>
      <c r="K5" s="10"/>
      <c r="L5" s="11"/>
      <c r="M5" s="11"/>
      <c r="N5" s="228"/>
      <c r="O5" s="227"/>
      <c r="P5" s="6"/>
      <c r="Q5" s="6"/>
      <c r="R5" s="6"/>
      <c r="S5" s="1"/>
    </row>
    <row r="6" spans="1:19" x14ac:dyDescent="0.25">
      <c r="A6" s="1"/>
      <c r="C6" s="229"/>
      <c r="D6" s="229" t="s">
        <v>2</v>
      </c>
      <c r="E6" s="230" t="s">
        <v>283</v>
      </c>
      <c r="F6" s="230"/>
      <c r="G6" s="230"/>
      <c r="H6" s="230"/>
      <c r="I6" s="230"/>
      <c r="J6" s="230"/>
      <c r="K6" s="10"/>
      <c r="L6" s="11"/>
      <c r="M6" s="11"/>
      <c r="N6" s="228"/>
      <c r="O6" s="227"/>
      <c r="P6" s="6"/>
      <c r="Q6" s="6"/>
      <c r="R6" s="6"/>
      <c r="S6" s="1"/>
    </row>
    <row r="7" spans="1:19" x14ac:dyDescent="0.25">
      <c r="A7" s="13"/>
      <c r="C7" s="145"/>
      <c r="D7" s="145" t="s">
        <v>4</v>
      </c>
      <c r="E7" s="231" t="s">
        <v>69</v>
      </c>
      <c r="F7" s="231"/>
      <c r="G7" s="16"/>
      <c r="H7" s="87"/>
      <c r="I7" s="88"/>
      <c r="J7" s="89"/>
      <c r="K7" s="6"/>
      <c r="L7" s="11"/>
      <c r="M7" s="11"/>
      <c r="N7" s="228"/>
      <c r="O7" s="227"/>
      <c r="P7" s="6"/>
      <c r="Q7" s="6"/>
      <c r="R7" s="6"/>
      <c r="S7" s="1"/>
    </row>
    <row r="8" spans="1:19" ht="15.75" thickBot="1" x14ac:dyDescent="0.3">
      <c r="A8" s="13"/>
      <c r="B8" s="90"/>
      <c r="C8" s="90"/>
      <c r="D8" s="90"/>
      <c r="E8" s="91"/>
      <c r="F8" s="91"/>
      <c r="G8" s="21"/>
      <c r="H8" s="94"/>
      <c r="I8" s="95"/>
      <c r="J8" s="27"/>
      <c r="K8" s="6"/>
      <c r="L8" s="11"/>
      <c r="M8" s="11"/>
      <c r="N8" s="228"/>
      <c r="O8" s="227"/>
      <c r="P8" s="6"/>
      <c r="Q8" s="6"/>
      <c r="R8" s="6"/>
      <c r="S8" s="1"/>
    </row>
    <row r="9" spans="1:19" x14ac:dyDescent="0.25">
      <c r="A9" s="10"/>
      <c r="B9" s="240" t="s">
        <v>217</v>
      </c>
      <c r="C9" s="241" t="s">
        <v>7</v>
      </c>
      <c r="D9" s="242"/>
      <c r="E9" s="243" t="s">
        <v>218</v>
      </c>
      <c r="F9" s="243" t="s">
        <v>219</v>
      </c>
      <c r="G9" s="243" t="s">
        <v>10</v>
      </c>
      <c r="H9" s="244" t="s">
        <v>73</v>
      </c>
      <c r="I9" s="241" t="s">
        <v>12</v>
      </c>
      <c r="J9" s="245"/>
      <c r="K9" s="245"/>
      <c r="L9" s="245"/>
      <c r="M9" s="242"/>
      <c r="N9" s="246" t="s">
        <v>13</v>
      </c>
      <c r="O9" s="247"/>
      <c r="P9" s="246" t="s">
        <v>14</v>
      </c>
      <c r="Q9" s="247"/>
      <c r="R9" s="246" t="s">
        <v>15</v>
      </c>
      <c r="S9" s="248"/>
    </row>
    <row r="10" spans="1:19" x14ac:dyDescent="0.25">
      <c r="A10" s="10"/>
      <c r="B10" s="249"/>
      <c r="C10" s="39" t="s">
        <v>16</v>
      </c>
      <c r="D10" s="39" t="s">
        <v>17</v>
      </c>
      <c r="E10" s="250"/>
      <c r="F10" s="250"/>
      <c r="G10" s="250"/>
      <c r="H10" s="251"/>
      <c r="I10" s="252" t="s">
        <v>18</v>
      </c>
      <c r="J10" s="253"/>
      <c r="K10" s="252" t="s">
        <v>19</v>
      </c>
      <c r="L10" s="254"/>
      <c r="M10" s="253"/>
      <c r="N10" s="255" t="s">
        <v>20</v>
      </c>
      <c r="O10" s="256"/>
      <c r="P10" s="255" t="s">
        <v>20</v>
      </c>
      <c r="Q10" s="256"/>
      <c r="R10" s="255"/>
      <c r="S10" s="257"/>
    </row>
    <row r="11" spans="1:19" ht="23.25" thickBot="1" x14ac:dyDescent="0.3">
      <c r="A11" s="37"/>
      <c r="B11" s="306"/>
      <c r="C11" s="307"/>
      <c r="D11" s="307"/>
      <c r="E11" s="307"/>
      <c r="F11" s="307"/>
      <c r="G11" s="307"/>
      <c r="H11" s="308"/>
      <c r="I11" s="167" t="s">
        <v>24</v>
      </c>
      <c r="J11" s="168" t="s">
        <v>22</v>
      </c>
      <c r="K11" s="168" t="s">
        <v>220</v>
      </c>
      <c r="L11" s="168" t="s">
        <v>24</v>
      </c>
      <c r="M11" s="309" t="s">
        <v>25</v>
      </c>
      <c r="N11" s="310" t="s">
        <v>26</v>
      </c>
      <c r="O11" s="168" t="s">
        <v>25</v>
      </c>
      <c r="P11" s="168" t="s">
        <v>21</v>
      </c>
      <c r="Q11" s="168" t="s">
        <v>25</v>
      </c>
      <c r="R11" s="311" t="s">
        <v>27</v>
      </c>
      <c r="S11" s="312" t="s">
        <v>28</v>
      </c>
    </row>
    <row r="12" spans="1:19" ht="90" x14ac:dyDescent="0.25">
      <c r="A12" s="37"/>
      <c r="B12" s="364">
        <v>1699510001</v>
      </c>
      <c r="C12" s="365">
        <v>408001</v>
      </c>
      <c r="D12" s="365" t="s">
        <v>344</v>
      </c>
      <c r="E12" s="365" t="s">
        <v>293</v>
      </c>
      <c r="F12" s="365" t="s">
        <v>38</v>
      </c>
      <c r="G12" s="365" t="s">
        <v>345</v>
      </c>
      <c r="H12" s="265">
        <v>200000</v>
      </c>
      <c r="I12" s="265">
        <v>200000</v>
      </c>
      <c r="J12" s="366">
        <v>200000</v>
      </c>
      <c r="K12" s="365" t="s">
        <v>38</v>
      </c>
      <c r="L12" s="365">
        <v>0</v>
      </c>
      <c r="M12" s="367">
        <v>0</v>
      </c>
      <c r="N12" s="368">
        <f>I12*100/H12</f>
        <v>100</v>
      </c>
      <c r="O12" s="365">
        <f>J12*100/H12</f>
        <v>100</v>
      </c>
      <c r="P12" s="365">
        <f>I12*100/H12</f>
        <v>100</v>
      </c>
      <c r="Q12" s="365">
        <f>J12*100/H12</f>
        <v>100</v>
      </c>
      <c r="R12" s="365"/>
      <c r="S12" s="369" t="s">
        <v>34</v>
      </c>
    </row>
    <row r="13" spans="1:19" ht="45.75" thickBot="1" x14ac:dyDescent="0.3">
      <c r="A13" s="37"/>
      <c r="B13" s="370">
        <v>1699510004</v>
      </c>
      <c r="C13" s="344">
        <v>408002</v>
      </c>
      <c r="D13" s="344" t="s">
        <v>346</v>
      </c>
      <c r="E13" s="344" t="s">
        <v>293</v>
      </c>
      <c r="F13" s="344" t="s">
        <v>38</v>
      </c>
      <c r="G13" s="344" t="s">
        <v>347</v>
      </c>
      <c r="H13" s="276">
        <v>14880</v>
      </c>
      <c r="I13" s="276">
        <v>14880</v>
      </c>
      <c r="J13" s="276">
        <v>14880</v>
      </c>
      <c r="K13" s="344" t="s">
        <v>38</v>
      </c>
      <c r="L13" s="344">
        <v>0</v>
      </c>
      <c r="M13" s="371">
        <v>0</v>
      </c>
      <c r="N13" s="343">
        <f>I13*100/H13</f>
        <v>100</v>
      </c>
      <c r="O13" s="344">
        <f>J13*100/H13</f>
        <v>100</v>
      </c>
      <c r="P13" s="344">
        <f>I13*100/H13</f>
        <v>100</v>
      </c>
      <c r="Q13" s="344">
        <f>J13*100/H13</f>
        <v>100</v>
      </c>
      <c r="R13" s="344"/>
      <c r="S13" s="345" t="s">
        <v>34</v>
      </c>
    </row>
    <row r="14" spans="1:19" ht="15.75" thickBot="1" x14ac:dyDescent="0.3">
      <c r="A14" s="69"/>
      <c r="B14" s="59"/>
      <c r="C14" s="59"/>
      <c r="D14" s="59"/>
      <c r="E14" s="60"/>
      <c r="F14" s="60"/>
      <c r="G14" s="205" t="s">
        <v>138</v>
      </c>
      <c r="H14" s="61">
        <f>SUM(H11:H13)</f>
        <v>214880</v>
      </c>
      <c r="I14" s="192">
        <f>SUM(I11:I13)</f>
        <v>214880</v>
      </c>
      <c r="J14" s="192">
        <f>SUM(J11:J13)</f>
        <v>214880</v>
      </c>
      <c r="K14" s="221">
        <f>SUM(K11:K11)</f>
        <v>0</v>
      </c>
      <c r="L14" s="222">
        <f>SUM(L11:L11)</f>
        <v>0</v>
      </c>
      <c r="M14" s="223">
        <f>SUM(M11:M11)</f>
        <v>0</v>
      </c>
      <c r="N14" s="363"/>
      <c r="O14" s="60"/>
      <c r="P14" s="60"/>
      <c r="Q14" s="60"/>
      <c r="R14" s="60"/>
      <c r="S14" s="60"/>
    </row>
    <row r="15" spans="1:19" x14ac:dyDescent="0.25">
      <c r="A15" s="69"/>
      <c r="B15" s="59"/>
      <c r="C15" s="59"/>
      <c r="D15" s="59"/>
      <c r="E15" s="60"/>
      <c r="F15" s="60"/>
      <c r="G15" s="358"/>
      <c r="H15" s="70"/>
      <c r="I15" s="70"/>
      <c r="J15" s="70"/>
      <c r="K15" s="205"/>
      <c r="L15" s="175"/>
      <c r="M15" s="336"/>
      <c r="N15" s="278"/>
      <c r="O15" s="60"/>
      <c r="P15" s="60"/>
      <c r="Q15" s="60"/>
      <c r="R15" s="60"/>
      <c r="S15" s="60"/>
    </row>
    <row r="16" spans="1:19" x14ac:dyDescent="0.25">
      <c r="A16" s="69"/>
      <c r="B16" s="60"/>
      <c r="C16" s="60"/>
      <c r="D16" s="60"/>
      <c r="E16" s="60"/>
      <c r="F16" s="60"/>
      <c r="G16" s="37"/>
      <c r="H16" s="356"/>
      <c r="I16" s="356"/>
      <c r="J16" s="356"/>
      <c r="K16" s="205"/>
      <c r="L16" s="175"/>
      <c r="M16" s="336"/>
      <c r="N16" s="278"/>
      <c r="O16" s="60"/>
      <c r="P16" s="60"/>
      <c r="Q16" s="60"/>
      <c r="R16" s="60"/>
      <c r="S16" s="60"/>
    </row>
    <row r="17" spans="1:19" x14ac:dyDescent="0.25">
      <c r="A17" s="69"/>
      <c r="B17" s="68"/>
      <c r="C17" s="68"/>
      <c r="D17" s="68"/>
      <c r="E17" s="69"/>
      <c r="F17" s="279"/>
      <c r="G17" s="69"/>
      <c r="H17" s="292"/>
      <c r="I17" s="293"/>
      <c r="J17" s="294"/>
      <c r="K17" s="205"/>
      <c r="L17" s="295"/>
      <c r="M17" s="296"/>
      <c r="N17" s="278"/>
      <c r="O17" s="291"/>
      <c r="P17" s="60"/>
      <c r="Q17" s="60"/>
      <c r="R17" s="60"/>
      <c r="S17" s="60"/>
    </row>
    <row r="18" spans="1:19" x14ac:dyDescent="0.25">
      <c r="A18" s="13"/>
      <c r="B18" s="1"/>
      <c r="C18" s="1"/>
      <c r="D18" s="1"/>
      <c r="E18" s="1"/>
      <c r="F18" s="2"/>
      <c r="G18" s="1"/>
      <c r="H18" s="80"/>
      <c r="I18" s="80"/>
      <c r="J18" s="1"/>
      <c r="K18" s="6"/>
      <c r="L18" s="1"/>
      <c r="M18" s="1"/>
      <c r="N18" s="226"/>
      <c r="O18" s="227"/>
      <c r="P18" s="6"/>
      <c r="Q18" s="6"/>
      <c r="R18" s="6"/>
      <c r="S18" s="1"/>
    </row>
    <row r="19" spans="1:19" x14ac:dyDescent="0.25">
      <c r="A19" s="13"/>
      <c r="B19" s="1"/>
      <c r="C19" s="1"/>
      <c r="D19" s="1"/>
      <c r="E19" s="1"/>
      <c r="F19" s="2"/>
      <c r="G19" s="1"/>
      <c r="H19" s="80"/>
      <c r="I19" s="80"/>
      <c r="J19" s="1"/>
      <c r="K19" s="6"/>
      <c r="L19" s="1"/>
      <c r="M19" s="1"/>
      <c r="N19" s="226"/>
      <c r="O19" s="227"/>
      <c r="P19" s="6"/>
      <c r="Q19" s="6"/>
      <c r="R19" s="6"/>
      <c r="S19" s="1"/>
    </row>
    <row r="20" spans="1:19" x14ac:dyDescent="0.25">
      <c r="A20" s="13"/>
      <c r="B20" s="1"/>
      <c r="C20" s="1"/>
      <c r="D20" s="1"/>
      <c r="E20" s="1"/>
      <c r="F20" s="2"/>
      <c r="G20" s="1"/>
      <c r="H20" s="80"/>
      <c r="I20" s="80"/>
      <c r="J20" s="1"/>
      <c r="K20" s="6"/>
      <c r="L20" s="1"/>
      <c r="M20" s="1"/>
      <c r="N20" s="226"/>
      <c r="O20" s="227"/>
      <c r="P20" s="6"/>
      <c r="Q20" s="6"/>
      <c r="R20" s="6"/>
      <c r="S20" s="1"/>
    </row>
    <row r="21" spans="1:19" x14ac:dyDescent="0.25">
      <c r="A21" s="13"/>
      <c r="B21" s="1"/>
      <c r="C21" s="1"/>
      <c r="D21" s="1"/>
      <c r="E21" s="1"/>
      <c r="F21" s="2"/>
      <c r="G21" s="1"/>
      <c r="H21" s="80"/>
      <c r="I21" s="80"/>
      <c r="J21" s="1"/>
      <c r="K21" s="6"/>
      <c r="L21" s="1"/>
      <c r="M21" s="1"/>
      <c r="N21" s="226"/>
      <c r="O21" s="227"/>
      <c r="P21" s="6"/>
      <c r="Q21" s="6"/>
      <c r="R21" s="6"/>
      <c r="S21" s="1"/>
    </row>
    <row r="22" spans="1:19" x14ac:dyDescent="0.25">
      <c r="A22" s="13"/>
      <c r="B22" s="1"/>
      <c r="C22" s="1"/>
      <c r="D22" s="1"/>
      <c r="E22" s="1"/>
      <c r="F22" s="2"/>
      <c r="G22" s="1"/>
      <c r="H22" s="80"/>
      <c r="I22" s="80"/>
      <c r="J22" s="1"/>
      <c r="K22" s="6"/>
      <c r="L22" s="1"/>
      <c r="M22" s="1"/>
      <c r="N22" s="226"/>
      <c r="O22" s="227"/>
      <c r="P22" s="6"/>
      <c r="Q22" s="6"/>
      <c r="R22" s="6"/>
      <c r="S22" s="1"/>
    </row>
    <row r="23" spans="1:19" x14ac:dyDescent="0.25">
      <c r="A23" s="13"/>
      <c r="B23" s="1"/>
      <c r="C23" s="1"/>
      <c r="D23" s="1"/>
      <c r="E23" s="1"/>
      <c r="F23" s="2"/>
      <c r="G23" s="1"/>
      <c r="H23" s="80"/>
      <c r="I23" s="80"/>
      <c r="J23" s="1"/>
      <c r="K23" s="6"/>
      <c r="L23" s="1"/>
      <c r="M23" s="1"/>
      <c r="N23" s="226"/>
      <c r="O23" s="227"/>
      <c r="P23" s="6"/>
      <c r="Q23" s="6"/>
      <c r="R23" s="6"/>
      <c r="S23" s="1"/>
    </row>
    <row r="24" spans="1:19" x14ac:dyDescent="0.25">
      <c r="A24" s="13"/>
      <c r="B24" s="1"/>
      <c r="C24" s="1"/>
      <c r="D24" s="1"/>
      <c r="E24" s="1"/>
      <c r="F24" s="2"/>
      <c r="G24" s="1"/>
      <c r="H24" s="80"/>
      <c r="I24" s="80"/>
      <c r="J24" s="1"/>
      <c r="K24" s="6"/>
      <c r="L24" s="1"/>
      <c r="M24" s="1"/>
      <c r="N24" s="226"/>
      <c r="O24" s="227"/>
      <c r="P24" s="6"/>
      <c r="Q24" s="6"/>
      <c r="R24" s="6"/>
      <c r="S24" s="1"/>
    </row>
    <row r="25" spans="1:19" x14ac:dyDescent="0.25">
      <c r="A25" s="13"/>
      <c r="B25" s="1"/>
      <c r="C25" s="1"/>
      <c r="D25" s="1"/>
      <c r="E25" s="1"/>
      <c r="F25" s="2"/>
      <c r="G25" s="1"/>
      <c r="H25" s="80"/>
      <c r="I25" s="80"/>
      <c r="J25" s="1"/>
      <c r="K25" s="6"/>
      <c r="L25" s="1"/>
      <c r="M25" s="1"/>
      <c r="N25" s="226"/>
      <c r="O25" s="227"/>
      <c r="P25" s="6"/>
      <c r="Q25" s="6"/>
      <c r="R25" s="6"/>
      <c r="S25" s="1"/>
    </row>
    <row r="26" spans="1:19" x14ac:dyDescent="0.25">
      <c r="A26" s="13"/>
      <c r="B26" s="1"/>
      <c r="C26" s="1"/>
      <c r="D26" s="1"/>
      <c r="E26" s="1"/>
      <c r="F26" s="2"/>
      <c r="G26" s="1"/>
      <c r="H26" s="80"/>
      <c r="I26" s="80"/>
      <c r="J26" s="1"/>
      <c r="K26" s="6"/>
      <c r="L26" s="1"/>
      <c r="M26" s="1"/>
      <c r="N26" s="226"/>
      <c r="O26" s="227"/>
      <c r="P26" s="6"/>
      <c r="Q26" s="6"/>
      <c r="R26" s="6"/>
      <c r="S26" s="1"/>
    </row>
    <row r="27" spans="1:19" x14ac:dyDescent="0.25">
      <c r="I27" s="178"/>
    </row>
    <row r="28" spans="1:19" x14ac:dyDescent="0.25">
      <c r="H28" s="359"/>
      <c r="I28" s="178"/>
    </row>
    <row r="29" spans="1:19" x14ac:dyDescent="0.25">
      <c r="H29" s="359"/>
      <c r="I29" s="178"/>
    </row>
    <row r="30" spans="1:19" x14ac:dyDescent="0.25">
      <c r="I30" s="178"/>
    </row>
    <row r="31" spans="1:19" x14ac:dyDescent="0.25">
      <c r="I31" s="178"/>
    </row>
    <row r="32" spans="1:19" x14ac:dyDescent="0.25">
      <c r="A32" s="1"/>
      <c r="B32" s="1"/>
      <c r="C32" s="1"/>
      <c r="D32" s="2"/>
      <c r="E32" s="1"/>
      <c r="F32" s="2"/>
      <c r="G32" s="1"/>
      <c r="H32" s="80"/>
      <c r="I32" s="80"/>
      <c r="J32" s="1"/>
      <c r="K32" s="6"/>
      <c r="L32" s="1"/>
      <c r="M32" s="1"/>
      <c r="N32" s="226"/>
      <c r="O32" s="227"/>
      <c r="P32" s="6"/>
      <c r="Q32" s="6"/>
      <c r="R32" s="6"/>
      <c r="S32" s="1"/>
    </row>
    <row r="33" spans="1:19" x14ac:dyDescent="0.25">
      <c r="A33" s="1"/>
      <c r="B33" s="1"/>
      <c r="C33" s="1"/>
      <c r="D33" s="2"/>
      <c r="E33" s="1"/>
      <c r="F33" s="2"/>
      <c r="G33" s="1"/>
      <c r="H33" s="80"/>
      <c r="I33" s="80"/>
      <c r="J33" s="1"/>
      <c r="K33" s="6"/>
      <c r="L33" s="1"/>
      <c r="M33" s="1"/>
      <c r="N33" s="226"/>
      <c r="O33" s="227"/>
      <c r="P33" s="6"/>
      <c r="Q33" s="6"/>
      <c r="R33" s="6"/>
      <c r="S33" s="1"/>
    </row>
    <row r="34" spans="1:19" x14ac:dyDescent="0.25">
      <c r="A34" s="1"/>
      <c r="B34" s="1"/>
      <c r="C34" s="1"/>
      <c r="D34" s="2"/>
      <c r="E34" s="1"/>
      <c r="F34" s="2"/>
      <c r="G34" s="1"/>
      <c r="H34" s="80"/>
      <c r="I34" s="80"/>
      <c r="J34" s="1"/>
      <c r="K34" s="6"/>
      <c r="L34" s="1"/>
      <c r="M34" s="1"/>
      <c r="N34" s="226"/>
      <c r="O34" s="227"/>
      <c r="P34" s="6"/>
      <c r="Q34" s="6"/>
      <c r="R34" s="6"/>
      <c r="S34" s="1"/>
    </row>
    <row r="35" spans="1:19" x14ac:dyDescent="0.25">
      <c r="A35" s="1"/>
      <c r="B35" s="1"/>
      <c r="C35" s="1"/>
      <c r="D35" s="2"/>
      <c r="E35" s="1"/>
      <c r="F35" s="2"/>
      <c r="G35" s="1"/>
      <c r="H35" s="80"/>
      <c r="I35" s="80"/>
      <c r="J35" s="1"/>
      <c r="K35" s="6"/>
      <c r="L35" s="1"/>
      <c r="M35" s="1"/>
      <c r="N35" s="226"/>
      <c r="O35" s="227"/>
      <c r="P35" s="6"/>
      <c r="Q35" s="6"/>
      <c r="R35" s="6"/>
      <c r="S35" s="1"/>
    </row>
    <row r="36" spans="1:19" x14ac:dyDescent="0.25">
      <c r="A36" s="1"/>
      <c r="B36" s="1"/>
      <c r="C36" s="1"/>
      <c r="D36" s="2"/>
      <c r="E36" s="1"/>
      <c r="F36" s="2"/>
      <c r="G36" s="1"/>
      <c r="H36" s="80"/>
      <c r="I36" s="80"/>
      <c r="J36" s="1"/>
      <c r="K36" s="6"/>
      <c r="L36" s="1"/>
      <c r="M36" s="1"/>
      <c r="N36" s="226"/>
      <c r="O36" s="227"/>
      <c r="P36" s="6"/>
      <c r="Q36" s="6"/>
      <c r="R36" s="6"/>
      <c r="S36" s="1"/>
    </row>
    <row r="37" spans="1:19" x14ac:dyDescent="0.25">
      <c r="A37" s="1"/>
      <c r="B37" s="1"/>
      <c r="C37" s="1"/>
      <c r="D37" s="2"/>
      <c r="E37" s="1"/>
      <c r="F37" s="2"/>
      <c r="G37" s="1"/>
      <c r="H37" s="80"/>
      <c r="I37" s="80"/>
      <c r="J37" s="1"/>
      <c r="K37" s="6"/>
      <c r="L37" s="1"/>
      <c r="M37" s="1"/>
      <c r="N37" s="226"/>
      <c r="O37" s="227"/>
      <c r="P37" s="6"/>
      <c r="Q37" s="6"/>
      <c r="R37" s="6"/>
      <c r="S37" s="1"/>
    </row>
    <row r="38" spans="1:19" x14ac:dyDescent="0.25">
      <c r="A38" s="1"/>
      <c r="B38" s="81" t="s">
        <v>0</v>
      </c>
      <c r="C38" s="81"/>
      <c r="D38" s="81"/>
      <c r="E38" s="9" t="s">
        <v>348</v>
      </c>
      <c r="F38" s="9"/>
      <c r="G38" s="9"/>
      <c r="H38" s="9"/>
      <c r="I38" s="9"/>
      <c r="J38" s="9"/>
      <c r="K38" s="10"/>
      <c r="L38" s="11"/>
      <c r="M38" s="11"/>
      <c r="N38" s="228"/>
      <c r="O38" s="227"/>
      <c r="P38" s="6"/>
      <c r="Q38" s="6"/>
      <c r="R38" s="6"/>
      <c r="S38" s="1"/>
    </row>
    <row r="39" spans="1:19" x14ac:dyDescent="0.25">
      <c r="A39" s="1"/>
      <c r="C39" s="229"/>
      <c r="D39" s="229" t="s">
        <v>2</v>
      </c>
      <c r="E39" s="230" t="s">
        <v>340</v>
      </c>
      <c r="F39" s="230"/>
      <c r="G39" s="230"/>
      <c r="H39" s="230"/>
      <c r="I39" s="230"/>
      <c r="J39" s="230"/>
      <c r="K39" s="10"/>
      <c r="L39" s="11"/>
      <c r="M39" s="11"/>
      <c r="N39" s="228"/>
      <c r="O39" s="227"/>
      <c r="P39" s="6"/>
      <c r="Q39" s="6"/>
      <c r="R39" s="6"/>
      <c r="S39" s="1"/>
    </row>
    <row r="40" spans="1:19" x14ac:dyDescent="0.25">
      <c r="A40" s="13"/>
      <c r="C40" s="145"/>
      <c r="D40" s="145" t="s">
        <v>4</v>
      </c>
      <c r="E40" s="231" t="s">
        <v>69</v>
      </c>
      <c r="F40" s="231"/>
      <c r="G40" s="16"/>
      <c r="H40" s="87"/>
      <c r="I40" s="88"/>
      <c r="J40" s="89"/>
      <c r="K40" s="6"/>
      <c r="L40" s="11"/>
      <c r="M40" s="11"/>
      <c r="N40" s="228"/>
      <c r="O40" s="227"/>
      <c r="P40" s="6"/>
      <c r="Q40" s="6"/>
      <c r="R40" s="6"/>
      <c r="S40" s="1"/>
    </row>
    <row r="41" spans="1:19" x14ac:dyDescent="0.25">
      <c r="A41" s="13"/>
      <c r="C41" s="145"/>
      <c r="D41" s="145"/>
      <c r="E41" s="91"/>
      <c r="F41" s="91"/>
      <c r="G41" s="21"/>
      <c r="H41" s="94"/>
      <c r="I41" s="95"/>
      <c r="J41" s="27"/>
      <c r="K41" s="6"/>
      <c r="L41" s="11"/>
      <c r="M41" s="11"/>
      <c r="N41" s="228"/>
      <c r="O41" s="227"/>
      <c r="P41" s="6"/>
      <c r="Q41" s="6"/>
      <c r="R41" s="6"/>
      <c r="S41" s="1"/>
    </row>
    <row r="42" spans="1:19" ht="15.75" thickBot="1" x14ac:dyDescent="0.3">
      <c r="A42" s="13"/>
      <c r="B42" s="25"/>
      <c r="C42" s="25"/>
      <c r="D42" s="25"/>
      <c r="E42" s="25"/>
      <c r="F42" s="25"/>
      <c r="G42" s="21"/>
      <c r="H42" s="94"/>
      <c r="I42" s="95"/>
      <c r="J42" s="27"/>
      <c r="K42" s="26"/>
      <c r="L42" s="27"/>
      <c r="M42" s="27"/>
      <c r="N42" s="298"/>
      <c r="O42" s="291"/>
      <c r="P42" s="26"/>
      <c r="Q42" s="26"/>
      <c r="R42" s="26"/>
      <c r="S42" s="1"/>
    </row>
    <row r="43" spans="1:19" x14ac:dyDescent="0.25">
      <c r="A43" s="10"/>
      <c r="B43" s="240" t="s">
        <v>217</v>
      </c>
      <c r="C43" s="241" t="s">
        <v>7</v>
      </c>
      <c r="D43" s="242"/>
      <c r="E43" s="243" t="s">
        <v>218</v>
      </c>
      <c r="F43" s="243" t="s">
        <v>219</v>
      </c>
      <c r="G43" s="243" t="s">
        <v>10</v>
      </c>
      <c r="H43" s="244" t="s">
        <v>73</v>
      </c>
      <c r="I43" s="241" t="s">
        <v>12</v>
      </c>
      <c r="J43" s="245"/>
      <c r="K43" s="245"/>
      <c r="L43" s="245"/>
      <c r="M43" s="242"/>
      <c r="N43" s="246" t="s">
        <v>13</v>
      </c>
      <c r="O43" s="247"/>
      <c r="P43" s="246" t="s">
        <v>14</v>
      </c>
      <c r="Q43" s="247"/>
      <c r="R43" s="246" t="s">
        <v>15</v>
      </c>
      <c r="S43" s="248"/>
    </row>
    <row r="44" spans="1:19" x14ac:dyDescent="0.25">
      <c r="A44" s="10"/>
      <c r="B44" s="249"/>
      <c r="C44" s="39" t="s">
        <v>16</v>
      </c>
      <c r="D44" s="39" t="s">
        <v>17</v>
      </c>
      <c r="E44" s="250"/>
      <c r="F44" s="250"/>
      <c r="G44" s="250"/>
      <c r="H44" s="251"/>
      <c r="I44" s="252" t="s">
        <v>18</v>
      </c>
      <c r="J44" s="253"/>
      <c r="K44" s="252" t="s">
        <v>19</v>
      </c>
      <c r="L44" s="254"/>
      <c r="M44" s="253"/>
      <c r="N44" s="255" t="s">
        <v>20</v>
      </c>
      <c r="O44" s="256"/>
      <c r="P44" s="255" t="s">
        <v>20</v>
      </c>
      <c r="Q44" s="256"/>
      <c r="R44" s="255"/>
      <c r="S44" s="257"/>
    </row>
    <row r="45" spans="1:19" ht="23.25" thickBot="1" x14ac:dyDescent="0.3">
      <c r="A45" s="37"/>
      <c r="B45" s="249"/>
      <c r="C45" s="250"/>
      <c r="D45" s="250"/>
      <c r="E45" s="250"/>
      <c r="F45" s="250"/>
      <c r="G45" s="250"/>
      <c r="H45" s="251"/>
      <c r="I45" s="102" t="s">
        <v>24</v>
      </c>
      <c r="J45" s="43" t="s">
        <v>22</v>
      </c>
      <c r="K45" s="43" t="s">
        <v>220</v>
      </c>
      <c r="L45" s="43" t="s">
        <v>24</v>
      </c>
      <c r="M45" s="258" t="s">
        <v>25</v>
      </c>
      <c r="N45" s="259" t="s">
        <v>26</v>
      </c>
      <c r="O45" s="43" t="s">
        <v>25</v>
      </c>
      <c r="P45" s="43" t="s">
        <v>21</v>
      </c>
      <c r="Q45" s="43" t="s">
        <v>25</v>
      </c>
      <c r="R45" s="260" t="s">
        <v>27</v>
      </c>
      <c r="S45" s="261" t="s">
        <v>28</v>
      </c>
    </row>
    <row r="46" spans="1:19" ht="23.25" thickBot="1" x14ac:dyDescent="0.3">
      <c r="A46" s="37"/>
      <c r="B46" s="217">
        <v>169951002</v>
      </c>
      <c r="C46" s="218">
        <v>412001</v>
      </c>
      <c r="D46" s="218" t="s">
        <v>341</v>
      </c>
      <c r="E46" s="218" t="s">
        <v>75</v>
      </c>
      <c r="F46" s="213" t="s">
        <v>38</v>
      </c>
      <c r="G46" s="220" t="s">
        <v>328</v>
      </c>
      <c r="H46" s="49">
        <v>880255.35</v>
      </c>
      <c r="I46" s="212">
        <v>10378</v>
      </c>
      <c r="J46" s="212">
        <v>10378</v>
      </c>
      <c r="K46" s="213" t="s">
        <v>38</v>
      </c>
      <c r="L46" s="213">
        <v>0</v>
      </c>
      <c r="M46" s="214" t="s">
        <v>33</v>
      </c>
      <c r="N46" s="215">
        <f>(I46*100)/H46</f>
        <v>1.1789760777937901</v>
      </c>
      <c r="O46" s="215">
        <f>J46*100/H46</f>
        <v>1.1789760777937901</v>
      </c>
      <c r="P46" s="213" t="s">
        <v>38</v>
      </c>
      <c r="Q46" s="213" t="s">
        <v>38</v>
      </c>
      <c r="R46" s="213" t="s">
        <v>38</v>
      </c>
      <c r="S46" s="216" t="s">
        <v>38</v>
      </c>
    </row>
    <row r="47" spans="1:19" ht="15.75" thickBot="1" x14ac:dyDescent="0.3">
      <c r="A47" s="37"/>
      <c r="B47" s="302"/>
      <c r="C47" s="302"/>
      <c r="D47" s="302"/>
      <c r="E47" s="302"/>
      <c r="F47" s="142"/>
      <c r="G47" s="205" t="s">
        <v>138</v>
      </c>
      <c r="H47" s="61">
        <f>SUM(H45:H46)</f>
        <v>880255.35</v>
      </c>
      <c r="I47" s="192">
        <f>SUM(I45:I46)</f>
        <v>10378</v>
      </c>
      <c r="J47" s="324">
        <f>SUM(J45:J46)</f>
        <v>10378</v>
      </c>
      <c r="K47" s="213" t="s">
        <v>38</v>
      </c>
      <c r="L47" s="348">
        <f>SUM(L45:L45)</f>
        <v>0</v>
      </c>
      <c r="M47" s="349">
        <f>SUM(M45:M45)</f>
        <v>0</v>
      </c>
      <c r="N47" s="182"/>
      <c r="O47" s="182"/>
      <c r="P47" s="350"/>
      <c r="Q47" s="350"/>
      <c r="R47" s="142"/>
      <c r="S47" s="142"/>
    </row>
    <row r="48" spans="1:19" x14ac:dyDescent="0.25">
      <c r="A48" s="37"/>
      <c r="B48" s="302"/>
      <c r="C48" s="302"/>
      <c r="D48" s="302"/>
      <c r="E48" s="302"/>
      <c r="F48" s="142"/>
      <c r="G48" s="332"/>
      <c r="H48" s="351"/>
      <c r="I48" s="141"/>
      <c r="J48" s="141"/>
      <c r="K48" s="142"/>
      <c r="L48" s="142"/>
      <c r="M48" s="143"/>
      <c r="N48" s="182"/>
      <c r="O48" s="182"/>
      <c r="P48" s="350"/>
      <c r="Q48" s="350"/>
      <c r="R48" s="142"/>
      <c r="S48" s="142"/>
    </row>
    <row r="49" spans="1:19" ht="15.75" thickBot="1" x14ac:dyDescent="0.3">
      <c r="A49" s="37"/>
      <c r="B49" s="302"/>
      <c r="C49" s="302"/>
      <c r="D49" s="302"/>
      <c r="E49" s="302"/>
      <c r="F49" s="142"/>
      <c r="G49" s="142"/>
      <c r="H49" s="351"/>
      <c r="I49" s="141"/>
      <c r="J49" s="141"/>
      <c r="K49" s="142"/>
      <c r="L49" s="142"/>
      <c r="M49" s="143"/>
      <c r="N49" s="182"/>
      <c r="O49" s="182"/>
      <c r="P49" s="350"/>
      <c r="Q49" s="350"/>
      <c r="R49" s="142"/>
      <c r="S49" s="142"/>
    </row>
    <row r="50" spans="1:19" ht="15.75" thickBot="1" x14ac:dyDescent="0.3">
      <c r="A50" s="69"/>
      <c r="B50" s="59"/>
      <c r="C50" s="59"/>
      <c r="D50" s="59"/>
      <c r="E50" s="60"/>
      <c r="F50" s="60"/>
      <c r="G50" s="352" t="s">
        <v>342</v>
      </c>
      <c r="H50" s="353">
        <f>H14+H47</f>
        <v>1095135.3500000001</v>
      </c>
      <c r="I50" s="353">
        <f>I14+I47</f>
        <v>225258</v>
      </c>
      <c r="J50" s="372">
        <f>J14+J47</f>
        <v>225258</v>
      </c>
      <c r="K50" s="205"/>
      <c r="L50" s="175"/>
      <c r="M50" s="336"/>
      <c r="N50" s="278"/>
      <c r="O50" s="60"/>
      <c r="P50" s="60"/>
      <c r="Q50" s="60"/>
      <c r="R50" s="60"/>
      <c r="S50" s="60"/>
    </row>
    <row r="51" spans="1:19" x14ac:dyDescent="0.25">
      <c r="A51" s="69"/>
      <c r="B51" s="59"/>
      <c r="C51" s="59"/>
      <c r="D51" s="59"/>
      <c r="E51" s="60"/>
      <c r="F51" s="60"/>
      <c r="G51" s="355"/>
      <c r="H51" s="356"/>
      <c r="I51" s="70"/>
      <c r="J51" s="356"/>
      <c r="K51" s="357"/>
      <c r="L51" s="175"/>
      <c r="M51" s="336"/>
      <c r="N51" s="363"/>
      <c r="O51" s="60"/>
      <c r="P51" s="60"/>
      <c r="Q51" s="60"/>
      <c r="R51" s="60"/>
      <c r="S51" s="60"/>
    </row>
    <row r="52" spans="1:19" x14ac:dyDescent="0.25">
      <c r="A52" s="69"/>
      <c r="B52" s="59"/>
      <c r="C52" s="59"/>
      <c r="D52" s="59"/>
      <c r="E52" s="60"/>
      <c r="F52" s="60"/>
      <c r="G52" s="358"/>
      <c r="H52" s="70"/>
      <c r="I52" s="70"/>
      <c r="J52" s="70"/>
      <c r="K52" s="205"/>
      <c r="L52" s="175"/>
      <c r="M52" s="336"/>
      <c r="N52" s="278"/>
      <c r="O52" s="60"/>
      <c r="P52" s="60"/>
      <c r="Q52" s="60"/>
      <c r="R52" s="60"/>
      <c r="S52" s="60"/>
    </row>
    <row r="53" spans="1:19" x14ac:dyDescent="0.25">
      <c r="A53" s="69"/>
      <c r="B53" s="60"/>
      <c r="C53" s="60"/>
      <c r="D53" s="60"/>
      <c r="E53" s="60"/>
      <c r="F53" s="60"/>
      <c r="G53" s="37"/>
      <c r="H53" s="356"/>
      <c r="I53" s="356"/>
      <c r="J53" s="356"/>
      <c r="K53" s="205"/>
      <c r="L53" s="175"/>
      <c r="M53" s="336"/>
      <c r="N53" s="278"/>
      <c r="O53" s="60"/>
      <c r="P53" s="60"/>
      <c r="Q53" s="60"/>
      <c r="R53" s="60"/>
      <c r="S53" s="60"/>
    </row>
    <row r="54" spans="1:19" x14ac:dyDescent="0.25">
      <c r="A54" s="69"/>
      <c r="B54" s="68"/>
      <c r="C54" s="68"/>
      <c r="D54" s="68"/>
      <c r="E54" s="69"/>
      <c r="F54" s="279"/>
      <c r="G54" s="69"/>
      <c r="H54" s="292"/>
      <c r="I54" s="293"/>
      <c r="J54" s="294"/>
      <c r="K54" s="205"/>
      <c r="L54" s="295"/>
      <c r="M54" s="296"/>
      <c r="N54" s="278"/>
      <c r="O54" s="291"/>
      <c r="P54" s="60"/>
      <c r="Q54" s="60"/>
      <c r="R54" s="60"/>
      <c r="S54" s="60"/>
    </row>
    <row r="55" spans="1:19" x14ac:dyDescent="0.25">
      <c r="A55" s="13"/>
      <c r="B55" s="1"/>
      <c r="C55" s="1"/>
      <c r="D55" s="1"/>
      <c r="E55" s="1"/>
      <c r="F55" s="2"/>
      <c r="G55" s="1"/>
      <c r="H55" s="80"/>
      <c r="I55" s="80"/>
      <c r="J55" s="1"/>
      <c r="K55" s="6"/>
      <c r="L55" s="1"/>
      <c r="M55" s="1"/>
      <c r="N55" s="226"/>
      <c r="O55" s="227"/>
      <c r="P55" s="6"/>
      <c r="Q55" s="6"/>
      <c r="R55" s="6"/>
      <c r="S55" s="1"/>
    </row>
    <row r="56" spans="1:19" x14ac:dyDescent="0.25">
      <c r="A56" s="13"/>
      <c r="B56" s="1"/>
      <c r="C56" s="1"/>
      <c r="D56" s="1"/>
      <c r="E56" s="1"/>
      <c r="F56" s="2"/>
      <c r="G56" s="1"/>
      <c r="H56" s="80"/>
      <c r="I56" s="80"/>
      <c r="J56" s="1"/>
      <c r="K56" s="6"/>
      <c r="L56" s="1"/>
      <c r="M56" s="1"/>
      <c r="N56" s="226"/>
      <c r="O56" s="227"/>
      <c r="P56" s="6"/>
      <c r="Q56" s="6"/>
      <c r="R56" s="6"/>
      <c r="S56" s="1"/>
    </row>
    <row r="57" spans="1:19" x14ac:dyDescent="0.25">
      <c r="A57" s="13"/>
      <c r="B57" s="1"/>
      <c r="C57" s="1"/>
      <c r="D57" s="1"/>
      <c r="E57" s="1"/>
      <c r="F57" s="2"/>
      <c r="G57" s="1"/>
      <c r="H57" s="80"/>
      <c r="I57" s="80"/>
      <c r="J57" s="1"/>
      <c r="K57" s="6"/>
      <c r="L57" s="1"/>
      <c r="M57" s="1"/>
      <c r="N57" s="226"/>
      <c r="O57" s="227"/>
      <c r="P57" s="6"/>
      <c r="Q57" s="6"/>
      <c r="R57" s="6"/>
      <c r="S57" s="1"/>
    </row>
    <row r="58" spans="1:19" x14ac:dyDescent="0.25">
      <c r="A58" s="13"/>
      <c r="B58" s="1"/>
      <c r="C58" s="1"/>
      <c r="D58" s="1"/>
      <c r="E58" s="1"/>
      <c r="F58" s="2"/>
      <c r="G58" s="1"/>
      <c r="H58" s="80"/>
      <c r="I58" s="80"/>
      <c r="J58" s="1"/>
      <c r="K58" s="6"/>
      <c r="L58" s="1"/>
      <c r="M58" s="1"/>
      <c r="N58" s="226"/>
      <c r="O58" s="227"/>
      <c r="P58" s="6"/>
      <c r="Q58" s="6"/>
      <c r="R58" s="6"/>
      <c r="S58" s="1"/>
    </row>
    <row r="59" spans="1:19" x14ac:dyDescent="0.25">
      <c r="A59" s="13"/>
      <c r="B59" s="1"/>
      <c r="C59" s="1"/>
      <c r="D59" s="1"/>
      <c r="E59" s="1"/>
      <c r="F59" s="2"/>
      <c r="G59" s="1"/>
      <c r="H59" s="80"/>
      <c r="I59" s="80"/>
      <c r="J59" s="1"/>
      <c r="K59" s="6"/>
      <c r="L59" s="1"/>
      <c r="M59" s="1"/>
      <c r="N59" s="226"/>
      <c r="O59" s="227"/>
      <c r="P59" s="6"/>
      <c r="Q59" s="6"/>
      <c r="R59" s="6"/>
      <c r="S59" s="1"/>
    </row>
    <row r="60" spans="1:19" x14ac:dyDescent="0.25">
      <c r="A60" s="13"/>
      <c r="B60" s="1"/>
      <c r="C60" s="1"/>
      <c r="D60" s="1"/>
      <c r="E60" s="1"/>
      <c r="F60" s="2"/>
      <c r="G60" s="1"/>
      <c r="H60" s="80"/>
      <c r="I60" s="80"/>
      <c r="J60" s="1"/>
      <c r="K60" s="6"/>
      <c r="L60" s="1"/>
      <c r="M60" s="1"/>
      <c r="N60" s="226"/>
      <c r="O60" s="227"/>
      <c r="P60" s="6"/>
      <c r="Q60" s="6"/>
      <c r="R60" s="6"/>
      <c r="S60" s="1"/>
    </row>
    <row r="61" spans="1:19" x14ac:dyDescent="0.25">
      <c r="A61" s="13"/>
      <c r="B61" s="1"/>
      <c r="C61" s="1"/>
      <c r="D61" s="1"/>
      <c r="E61" s="1"/>
      <c r="F61" s="2"/>
      <c r="G61" s="1"/>
      <c r="H61" s="80"/>
      <c r="I61" s="80"/>
      <c r="J61" s="1"/>
      <c r="K61" s="6"/>
      <c r="L61" s="1"/>
      <c r="M61" s="1"/>
      <c r="N61" s="226"/>
      <c r="O61" s="227"/>
      <c r="P61" s="6"/>
      <c r="Q61" s="6"/>
      <c r="R61" s="6"/>
      <c r="S61" s="1"/>
    </row>
    <row r="62" spans="1:19" x14ac:dyDescent="0.25">
      <c r="A62" s="13"/>
      <c r="B62" s="1"/>
      <c r="C62" s="1"/>
      <c r="D62" s="1"/>
      <c r="E62" s="1"/>
      <c r="F62" s="2"/>
      <c r="G62" s="1"/>
      <c r="H62" s="80"/>
      <c r="I62" s="80"/>
      <c r="J62" s="1"/>
      <c r="K62" s="6"/>
      <c r="L62" s="1"/>
      <c r="M62" s="1"/>
      <c r="N62" s="226"/>
      <c r="O62" s="227"/>
      <c r="P62" s="6"/>
      <c r="Q62" s="6"/>
      <c r="R62" s="6"/>
      <c r="S62" s="1"/>
    </row>
    <row r="63" spans="1:19" x14ac:dyDescent="0.25">
      <c r="A63" s="13"/>
      <c r="B63" s="1"/>
      <c r="C63" s="1"/>
      <c r="D63" s="1"/>
      <c r="E63" s="1"/>
      <c r="F63" s="2"/>
      <c r="G63" s="1"/>
      <c r="H63" s="80"/>
      <c r="I63" s="80"/>
      <c r="J63" s="1"/>
      <c r="K63" s="6"/>
      <c r="L63" s="1"/>
      <c r="M63" s="1"/>
      <c r="N63" s="226"/>
      <c r="O63" s="227"/>
      <c r="P63" s="6"/>
      <c r="Q63" s="6"/>
      <c r="R63" s="6"/>
      <c r="S63" s="1"/>
    </row>
    <row r="64" spans="1:19" x14ac:dyDescent="0.25">
      <c r="I64" s="178"/>
    </row>
    <row r="65" spans="1:19" x14ac:dyDescent="0.25">
      <c r="I65" s="178"/>
    </row>
    <row r="66" spans="1:19" x14ac:dyDescent="0.25">
      <c r="I66" s="178"/>
    </row>
    <row r="68" spans="1:19" x14ac:dyDescent="0.25">
      <c r="A68" s="362"/>
      <c r="B68" s="1"/>
      <c r="C68" s="1"/>
      <c r="D68" s="1"/>
      <c r="E68" s="2"/>
      <c r="F68" s="1"/>
      <c r="G68" s="1"/>
      <c r="H68" s="79"/>
      <c r="I68" s="80"/>
      <c r="J68" s="80"/>
      <c r="K68" s="1"/>
      <c r="L68" s="6"/>
      <c r="M68" s="1"/>
      <c r="N68" s="1"/>
      <c r="O68" s="1"/>
      <c r="P68" s="6"/>
      <c r="Q68" s="6"/>
      <c r="R68" s="6"/>
      <c r="S68" s="6"/>
    </row>
    <row r="69" spans="1:19" x14ac:dyDescent="0.25">
      <c r="A69" s="362"/>
      <c r="B69" s="1"/>
      <c r="C69" s="1"/>
      <c r="D69" s="1"/>
      <c r="E69" s="2"/>
      <c r="F69" s="1"/>
      <c r="G69" s="1"/>
      <c r="H69" s="79"/>
      <c r="I69" s="80"/>
      <c r="J69" s="80"/>
      <c r="K69" s="1"/>
      <c r="L69" s="6"/>
      <c r="M69" s="1"/>
      <c r="N69" s="1"/>
      <c r="O69" s="1"/>
      <c r="P69" s="6"/>
      <c r="Q69" s="6"/>
      <c r="R69" s="6"/>
      <c r="S69" s="6"/>
    </row>
    <row r="70" spans="1:19" x14ac:dyDescent="0.25">
      <c r="A70" s="362"/>
      <c r="B70" s="1"/>
      <c r="C70" s="1"/>
      <c r="D70" s="1"/>
      <c r="E70" s="2"/>
      <c r="F70" s="1"/>
      <c r="G70" s="1"/>
      <c r="H70" s="79"/>
      <c r="I70" s="80"/>
      <c r="J70" s="80"/>
      <c r="K70" s="1"/>
      <c r="L70" s="6"/>
      <c r="M70" s="1"/>
      <c r="N70" s="1"/>
      <c r="O70" s="1"/>
      <c r="P70" s="6"/>
      <c r="Q70" s="6"/>
      <c r="R70" s="6"/>
      <c r="S70" s="6"/>
    </row>
    <row r="71" spans="1:19" x14ac:dyDescent="0.25">
      <c r="A71" s="362"/>
      <c r="B71" s="1"/>
      <c r="C71" s="1"/>
      <c r="D71" s="1"/>
      <c r="E71" s="2"/>
      <c r="F71" s="1"/>
      <c r="G71" s="1"/>
      <c r="H71" s="79"/>
      <c r="I71" s="80"/>
      <c r="J71" s="80"/>
      <c r="K71" s="1"/>
      <c r="L71" s="6"/>
      <c r="M71" s="1"/>
      <c r="N71" s="1"/>
      <c r="O71" s="1"/>
      <c r="P71" s="6"/>
      <c r="Q71" s="6"/>
      <c r="R71" s="6"/>
      <c r="S71" s="6"/>
    </row>
    <row r="72" spans="1:19" x14ac:dyDescent="0.25">
      <c r="A72" s="362"/>
      <c r="B72" s="1"/>
      <c r="C72" s="1"/>
      <c r="D72" s="1"/>
      <c r="E72" s="2"/>
      <c r="F72" s="1"/>
      <c r="G72" s="1"/>
      <c r="H72" s="79"/>
      <c r="I72" s="80"/>
      <c r="J72" s="80"/>
      <c r="K72" s="1"/>
      <c r="L72" s="6"/>
      <c r="M72" s="1"/>
      <c r="N72" s="1"/>
      <c r="O72" s="1"/>
      <c r="P72" s="6"/>
      <c r="Q72" s="6"/>
      <c r="R72" s="6"/>
      <c r="S72" s="6"/>
    </row>
    <row r="73" spans="1:19" x14ac:dyDescent="0.25">
      <c r="A73" s="362"/>
      <c r="B73" s="1"/>
      <c r="C73" s="81" t="s">
        <v>0</v>
      </c>
      <c r="D73" s="81"/>
      <c r="E73" s="81"/>
      <c r="F73" s="9" t="s">
        <v>343</v>
      </c>
      <c r="G73" s="9"/>
      <c r="H73" s="9"/>
      <c r="I73" s="9"/>
      <c r="J73" s="9"/>
      <c r="K73" s="9"/>
      <c r="L73" s="10"/>
      <c r="M73" s="11"/>
      <c r="N73" s="11"/>
      <c r="O73" s="11"/>
      <c r="P73" s="6"/>
      <c r="Q73" s="6"/>
      <c r="R73" s="6"/>
      <c r="S73" s="6"/>
    </row>
    <row r="74" spans="1:19" x14ac:dyDescent="0.25">
      <c r="A74" s="362"/>
      <c r="B74" s="1"/>
      <c r="C74" s="82" t="s">
        <v>2</v>
      </c>
      <c r="D74" s="82"/>
      <c r="E74" s="82"/>
      <c r="F74" s="83" t="s">
        <v>72</v>
      </c>
      <c r="G74" s="83"/>
      <c r="H74" s="83"/>
      <c r="I74" s="83"/>
      <c r="J74" s="83"/>
      <c r="K74" s="83"/>
      <c r="L74" s="10"/>
      <c r="M74" s="11"/>
      <c r="N74" s="11"/>
      <c r="O74" s="11"/>
      <c r="P74" s="6"/>
      <c r="Q74" s="6"/>
      <c r="R74" s="6"/>
      <c r="S74" s="6"/>
    </row>
    <row r="75" spans="1:19" x14ac:dyDescent="0.25">
      <c r="A75" s="362"/>
      <c r="B75" s="13"/>
      <c r="C75" s="81" t="s">
        <v>4</v>
      </c>
      <c r="D75" s="81"/>
      <c r="E75" s="81"/>
      <c r="F75" s="84" t="s">
        <v>70</v>
      </c>
      <c r="G75" s="159"/>
      <c r="H75" s="160"/>
      <c r="I75" s="161"/>
      <c r="J75" s="161"/>
      <c r="K75" s="162"/>
      <c r="L75" s="6"/>
      <c r="M75" s="11"/>
      <c r="N75" s="11"/>
      <c r="O75" s="11"/>
      <c r="P75" s="6"/>
      <c r="Q75" s="6"/>
      <c r="R75" s="6"/>
      <c r="S75" s="6"/>
    </row>
    <row r="76" spans="1:19" ht="15.75" thickBot="1" x14ac:dyDescent="0.3">
      <c r="A76" s="362"/>
      <c r="B76" s="13"/>
      <c r="C76" s="145"/>
      <c r="D76" s="145"/>
      <c r="E76" s="145"/>
      <c r="F76" s="146"/>
      <c r="G76" s="183"/>
      <c r="H76" s="184"/>
      <c r="I76" s="185"/>
      <c r="J76" s="185"/>
      <c r="K76" s="186"/>
      <c r="L76" s="6"/>
      <c r="M76" s="11"/>
      <c r="N76" s="11"/>
      <c r="O76" s="11"/>
      <c r="P76" s="6"/>
      <c r="Q76" s="6"/>
      <c r="R76" s="6"/>
      <c r="S76" s="6"/>
    </row>
    <row r="77" spans="1:19" x14ac:dyDescent="0.25">
      <c r="A77" s="362"/>
      <c r="B77" s="29" t="s">
        <v>6</v>
      </c>
      <c r="C77" s="30" t="s">
        <v>7</v>
      </c>
      <c r="D77" s="30"/>
      <c r="E77" s="30" t="s">
        <v>8</v>
      </c>
      <c r="F77" s="30" t="s">
        <v>9</v>
      </c>
      <c r="G77" s="96" t="s">
        <v>10</v>
      </c>
      <c r="H77" s="97" t="s">
        <v>73</v>
      </c>
      <c r="I77" s="30" t="s">
        <v>12</v>
      </c>
      <c r="J77" s="30"/>
      <c r="K77" s="30"/>
      <c r="L77" s="30"/>
      <c r="M77" s="30"/>
      <c r="N77" s="30" t="s">
        <v>13</v>
      </c>
      <c r="O77" s="30"/>
      <c r="P77" s="30" t="s">
        <v>14</v>
      </c>
      <c r="Q77" s="30"/>
      <c r="R77" s="30" t="s">
        <v>15</v>
      </c>
      <c r="S77" s="32"/>
    </row>
    <row r="78" spans="1:19" x14ac:dyDescent="0.25">
      <c r="A78" s="362"/>
      <c r="B78" s="33"/>
      <c r="C78" s="34" t="s">
        <v>16</v>
      </c>
      <c r="D78" s="34" t="s">
        <v>17</v>
      </c>
      <c r="E78" s="34"/>
      <c r="F78" s="34"/>
      <c r="G78" s="98"/>
      <c r="H78" s="99"/>
      <c r="I78" s="34" t="s">
        <v>18</v>
      </c>
      <c r="J78" s="34"/>
      <c r="K78" s="34" t="s">
        <v>19</v>
      </c>
      <c r="L78" s="34"/>
      <c r="M78" s="34"/>
      <c r="N78" s="34" t="s">
        <v>20</v>
      </c>
      <c r="O78" s="34"/>
      <c r="P78" s="34" t="s">
        <v>20</v>
      </c>
      <c r="Q78" s="34"/>
      <c r="R78" s="34"/>
      <c r="S78" s="36"/>
    </row>
    <row r="79" spans="1:19" ht="23.25" thickBot="1" x14ac:dyDescent="0.3">
      <c r="A79" s="362"/>
      <c r="B79" s="38"/>
      <c r="C79" s="39"/>
      <c r="D79" s="39"/>
      <c r="E79" s="39"/>
      <c r="F79" s="39"/>
      <c r="G79" s="100"/>
      <c r="H79" s="101"/>
      <c r="I79" s="102" t="s">
        <v>21</v>
      </c>
      <c r="J79" s="43" t="s">
        <v>22</v>
      </c>
      <c r="K79" s="43" t="s">
        <v>23</v>
      </c>
      <c r="L79" s="43" t="s">
        <v>24</v>
      </c>
      <c r="M79" s="44" t="s">
        <v>25</v>
      </c>
      <c r="N79" s="43" t="s">
        <v>26</v>
      </c>
      <c r="O79" s="43" t="s">
        <v>25</v>
      </c>
      <c r="P79" s="43" t="s">
        <v>21</v>
      </c>
      <c r="Q79" s="43" t="s">
        <v>22</v>
      </c>
      <c r="R79" s="43" t="s">
        <v>27</v>
      </c>
      <c r="S79" s="46" t="s">
        <v>28</v>
      </c>
    </row>
    <row r="80" spans="1:19" ht="56.25" x14ac:dyDescent="0.25">
      <c r="A80" s="362"/>
      <c r="B80" s="103">
        <v>169951005</v>
      </c>
      <c r="C80" s="152">
        <v>401001</v>
      </c>
      <c r="D80" s="110" t="s">
        <v>349</v>
      </c>
      <c r="E80" s="110" t="s">
        <v>310</v>
      </c>
      <c r="F80" s="105" t="s">
        <v>114</v>
      </c>
      <c r="G80" s="153" t="s">
        <v>350</v>
      </c>
      <c r="H80" s="107">
        <v>52200</v>
      </c>
      <c r="I80" s="154">
        <v>52200</v>
      </c>
      <c r="J80" s="109">
        <v>52200</v>
      </c>
      <c r="K80" s="110">
        <v>0</v>
      </c>
      <c r="L80" s="110">
        <v>0</v>
      </c>
      <c r="M80" s="179" t="s">
        <v>33</v>
      </c>
      <c r="N80" s="112">
        <f>I80*100/H80</f>
        <v>100</v>
      </c>
      <c r="O80" s="112">
        <f>J80*100/H80</f>
        <v>100</v>
      </c>
      <c r="P80" s="112">
        <f>I80*100/H80</f>
        <v>100</v>
      </c>
      <c r="Q80" s="112">
        <f>J80*100/H80</f>
        <v>100</v>
      </c>
      <c r="R80" s="110"/>
      <c r="S80" s="113" t="s">
        <v>34</v>
      </c>
    </row>
    <row r="81" spans="1:19" ht="57" thickBot="1" x14ac:dyDescent="0.3">
      <c r="A81" s="362"/>
      <c r="B81" s="125">
        <v>169951006</v>
      </c>
      <c r="C81" s="158">
        <v>401002</v>
      </c>
      <c r="D81" s="132" t="s">
        <v>351</v>
      </c>
      <c r="E81" s="344" t="s">
        <v>213</v>
      </c>
      <c r="F81" s="127" t="s">
        <v>352</v>
      </c>
      <c r="G81" s="127" t="s">
        <v>362</v>
      </c>
      <c r="H81" s="201">
        <v>294298.99</v>
      </c>
      <c r="I81" s="130">
        <v>147149.5</v>
      </c>
      <c r="J81" s="131">
        <v>147149.5</v>
      </c>
      <c r="K81" s="132">
        <v>0</v>
      </c>
      <c r="L81" s="132">
        <v>0</v>
      </c>
      <c r="M81" s="181" t="s">
        <v>33</v>
      </c>
      <c r="N81" s="134">
        <f>I81*100/H81</f>
        <v>50.000001698952488</v>
      </c>
      <c r="O81" s="134">
        <v>100</v>
      </c>
      <c r="P81" s="134">
        <f>I81*100/H81</f>
        <v>50.000001698952488</v>
      </c>
      <c r="Q81" s="134">
        <v>100</v>
      </c>
      <c r="R81" s="132"/>
      <c r="S81" s="135" t="s">
        <v>34</v>
      </c>
    </row>
    <row r="82" spans="1:19" ht="15.75" thickBot="1" x14ac:dyDescent="0.3">
      <c r="B82" s="171"/>
      <c r="C82" s="171"/>
      <c r="D82" s="171"/>
      <c r="E82" s="171"/>
      <c r="F82" s="171"/>
      <c r="G82" s="60" t="s">
        <v>138</v>
      </c>
      <c r="H82" s="61">
        <f>SUM(H80:H81)</f>
        <v>346498.99</v>
      </c>
      <c r="I82" s="192">
        <f>SUM(I80:I81)</f>
        <v>199349.5</v>
      </c>
      <c r="J82" s="192">
        <f>SUM(J80:J81)</f>
        <v>199349.5</v>
      </c>
      <c r="K82" s="194">
        <v>0</v>
      </c>
      <c r="L82" s="195">
        <v>0</v>
      </c>
      <c r="M82" s="196">
        <v>0</v>
      </c>
      <c r="N82" s="171"/>
      <c r="O82" s="171"/>
      <c r="P82" s="171"/>
      <c r="Q82" s="171"/>
      <c r="R82" s="171"/>
      <c r="S82" s="171"/>
    </row>
    <row r="83" spans="1:19" x14ac:dyDescent="0.25">
      <c r="B83" s="171"/>
      <c r="C83" s="171"/>
      <c r="D83" s="171"/>
      <c r="E83" s="171"/>
      <c r="F83" s="171"/>
      <c r="G83" s="60"/>
      <c r="H83" s="70"/>
      <c r="I83" s="70"/>
      <c r="J83" s="70"/>
      <c r="K83" s="176"/>
      <c r="L83" s="177"/>
      <c r="M83" s="177"/>
      <c r="N83" s="171"/>
      <c r="O83" s="171"/>
      <c r="P83" s="171"/>
      <c r="Q83" s="171"/>
      <c r="R83" s="171"/>
      <c r="S83" s="171"/>
    </row>
    <row r="84" spans="1:19" x14ac:dyDescent="0.25">
      <c r="B84" s="171"/>
      <c r="C84" s="171"/>
      <c r="D84" s="171"/>
      <c r="E84" s="171"/>
      <c r="F84" s="171"/>
      <c r="G84" s="60"/>
      <c r="H84" s="70"/>
      <c r="I84" s="70"/>
      <c r="J84" s="70"/>
      <c r="K84" s="176"/>
      <c r="L84" s="177"/>
      <c r="M84" s="177"/>
      <c r="N84" s="171"/>
      <c r="O84" s="171"/>
      <c r="P84" s="171"/>
      <c r="Q84" s="171"/>
      <c r="R84" s="171"/>
      <c r="S84" s="171"/>
    </row>
    <row r="85" spans="1:19" x14ac:dyDescent="0.25">
      <c r="B85" s="171"/>
      <c r="C85" s="171"/>
      <c r="D85" s="171"/>
      <c r="E85" s="171"/>
      <c r="F85" s="171"/>
      <c r="G85" s="60"/>
      <c r="H85" s="70"/>
      <c r="I85" s="70"/>
      <c r="J85" s="70"/>
      <c r="K85" s="176"/>
      <c r="L85" s="177"/>
      <c r="M85" s="177"/>
      <c r="N85" s="171"/>
      <c r="O85" s="171"/>
      <c r="P85" s="171"/>
      <c r="Q85" s="171"/>
      <c r="R85" s="171"/>
      <c r="S85" s="171"/>
    </row>
    <row r="86" spans="1:19" x14ac:dyDescent="0.25">
      <c r="B86" s="171"/>
      <c r="C86" s="171"/>
      <c r="D86" s="171"/>
      <c r="E86" s="171"/>
      <c r="F86" s="171"/>
      <c r="G86" s="60"/>
      <c r="H86" s="70"/>
      <c r="I86" s="70"/>
      <c r="J86" s="70"/>
      <c r="K86" s="176"/>
      <c r="L86" s="177"/>
      <c r="M86" s="177"/>
      <c r="N86" s="171"/>
      <c r="O86" s="171"/>
      <c r="P86" s="171"/>
      <c r="Q86" s="171"/>
      <c r="R86" s="171"/>
      <c r="S86" s="171"/>
    </row>
    <row r="87" spans="1:19" x14ac:dyDescent="0.25">
      <c r="I87" s="178"/>
    </row>
    <row r="88" spans="1:19" x14ac:dyDescent="0.25">
      <c r="I88" s="178"/>
    </row>
    <row r="89" spans="1:19" x14ac:dyDescent="0.25">
      <c r="I89" s="178"/>
    </row>
    <row r="90" spans="1:19" x14ac:dyDescent="0.25">
      <c r="I90" s="178"/>
    </row>
    <row r="91" spans="1:19" x14ac:dyDescent="0.25">
      <c r="I91" s="178"/>
    </row>
    <row r="92" spans="1:19" x14ac:dyDescent="0.25">
      <c r="I92" s="178"/>
    </row>
    <row r="93" spans="1:19" x14ac:dyDescent="0.25">
      <c r="I93" s="178"/>
    </row>
    <row r="94" spans="1:19" x14ac:dyDescent="0.25">
      <c r="I94" s="178"/>
    </row>
    <row r="95" spans="1:19" x14ac:dyDescent="0.25">
      <c r="I95" s="178"/>
    </row>
    <row r="96" spans="1:19" x14ac:dyDescent="0.25">
      <c r="I96" s="178"/>
    </row>
    <row r="97" spans="1:19" x14ac:dyDescent="0.25">
      <c r="I97" s="178"/>
    </row>
    <row r="98" spans="1:19" x14ac:dyDescent="0.25">
      <c r="I98" s="178"/>
    </row>
    <row r="99" spans="1:19" x14ac:dyDescent="0.25">
      <c r="I99" s="178"/>
    </row>
    <row r="100" spans="1:19" x14ac:dyDescent="0.25">
      <c r="I100" s="178"/>
    </row>
    <row r="101" spans="1:19" x14ac:dyDescent="0.25">
      <c r="I101" s="178"/>
    </row>
    <row r="102" spans="1:19" x14ac:dyDescent="0.25">
      <c r="A102" s="13"/>
      <c r="B102" s="1"/>
      <c r="C102" s="1"/>
      <c r="D102" s="1"/>
      <c r="E102" s="1"/>
      <c r="F102" s="2"/>
      <c r="G102" s="1"/>
      <c r="H102" s="80"/>
      <c r="I102" s="80"/>
      <c r="J102" s="1"/>
      <c r="K102" s="6"/>
      <c r="L102" s="1"/>
      <c r="M102" s="1"/>
      <c r="N102" s="226"/>
      <c r="O102" s="227"/>
      <c r="P102" s="6"/>
      <c r="Q102" s="6"/>
      <c r="R102" s="6"/>
      <c r="S102" s="1"/>
    </row>
    <row r="103" spans="1:19" x14ac:dyDescent="0.25">
      <c r="A103" s="13"/>
      <c r="B103" s="1"/>
      <c r="C103" s="1"/>
      <c r="D103" s="1"/>
      <c r="E103" s="1"/>
      <c r="F103" s="2"/>
      <c r="G103" s="1"/>
      <c r="H103" s="80"/>
      <c r="I103" s="80"/>
      <c r="J103" s="1"/>
      <c r="K103" s="6"/>
      <c r="L103" s="1"/>
      <c r="M103" s="1"/>
      <c r="N103" s="226"/>
      <c r="O103" s="227"/>
      <c r="P103" s="6"/>
      <c r="Q103" s="6"/>
      <c r="R103" s="6"/>
      <c r="S103" s="1"/>
    </row>
    <row r="104" spans="1:19" x14ac:dyDescent="0.25">
      <c r="A104" s="13"/>
      <c r="B104" s="1"/>
      <c r="C104" s="1"/>
      <c r="D104" s="1"/>
      <c r="E104" s="1"/>
      <c r="F104" s="2"/>
      <c r="G104" s="1"/>
      <c r="H104" s="80"/>
      <c r="I104" s="80"/>
      <c r="J104" s="1"/>
      <c r="K104" s="6"/>
      <c r="L104" s="1"/>
      <c r="M104" s="1"/>
      <c r="N104" s="226"/>
      <c r="O104" s="227"/>
      <c r="P104" s="6"/>
      <c r="Q104" s="6"/>
      <c r="R104" s="6"/>
      <c r="S104" s="1"/>
    </row>
    <row r="105" spans="1:19" x14ac:dyDescent="0.25">
      <c r="A105" s="1"/>
      <c r="B105" s="1"/>
      <c r="C105" s="1" t="s">
        <v>139</v>
      </c>
      <c r="D105" s="2"/>
      <c r="E105" s="1"/>
      <c r="F105" s="2"/>
      <c r="G105" s="1"/>
      <c r="H105" s="80"/>
      <c r="I105" s="80"/>
      <c r="J105" s="1"/>
      <c r="K105" s="6"/>
      <c r="L105" s="1"/>
      <c r="M105" s="1"/>
      <c r="N105" s="226"/>
      <c r="O105" s="227"/>
      <c r="P105" s="6"/>
      <c r="Q105" s="6"/>
      <c r="R105" s="6"/>
      <c r="S105" s="1"/>
    </row>
    <row r="106" spans="1:19" x14ac:dyDescent="0.25">
      <c r="A106" s="1"/>
      <c r="B106" s="1"/>
      <c r="C106" s="1"/>
      <c r="D106" s="2"/>
      <c r="E106" s="1"/>
      <c r="F106" s="2"/>
      <c r="G106" s="1"/>
      <c r="H106" s="80"/>
      <c r="I106" s="80"/>
      <c r="J106" s="1"/>
      <c r="K106" s="6"/>
      <c r="L106" s="1"/>
      <c r="M106" s="1"/>
      <c r="N106" s="226"/>
      <c r="O106" s="227"/>
      <c r="P106" s="6"/>
      <c r="Q106" s="6"/>
      <c r="R106" s="6"/>
      <c r="S106" s="1"/>
    </row>
    <row r="107" spans="1:19" x14ac:dyDescent="0.25">
      <c r="A107" s="1"/>
      <c r="B107" s="81" t="s">
        <v>0</v>
      </c>
      <c r="C107" s="81"/>
      <c r="D107" s="81"/>
      <c r="E107" s="9" t="s">
        <v>251</v>
      </c>
      <c r="F107" s="9"/>
      <c r="G107" s="9"/>
      <c r="H107" s="9"/>
      <c r="I107" s="9"/>
      <c r="J107" s="9"/>
      <c r="K107" s="10"/>
      <c r="L107" s="11"/>
      <c r="M107" s="11"/>
      <c r="N107" s="228"/>
      <c r="O107" s="227"/>
      <c r="P107" s="6"/>
      <c r="Q107" s="6"/>
      <c r="R107" s="6"/>
      <c r="S107" s="1"/>
    </row>
    <row r="108" spans="1:19" x14ac:dyDescent="0.25">
      <c r="A108" s="1"/>
      <c r="C108" s="229"/>
      <c r="D108" s="229" t="s">
        <v>2</v>
      </c>
      <c r="E108" s="230" t="s">
        <v>252</v>
      </c>
      <c r="F108" s="230"/>
      <c r="G108" s="230"/>
      <c r="H108" s="230"/>
      <c r="I108" s="230"/>
      <c r="J108" s="230"/>
      <c r="K108" s="10"/>
      <c r="L108" s="11"/>
      <c r="M108" s="11"/>
      <c r="N108" s="228"/>
      <c r="O108" s="227"/>
      <c r="P108" s="6"/>
      <c r="Q108" s="6"/>
      <c r="R108" s="6"/>
      <c r="S108" s="1"/>
    </row>
    <row r="109" spans="1:19" x14ac:dyDescent="0.25">
      <c r="A109" s="13"/>
      <c r="C109" s="145"/>
      <c r="D109" s="145" t="s">
        <v>4</v>
      </c>
      <c r="E109" s="231" t="s">
        <v>70</v>
      </c>
      <c r="F109" s="231"/>
      <c r="G109" s="297"/>
      <c r="H109" s="87"/>
      <c r="I109" s="88"/>
      <c r="J109" s="89"/>
      <c r="K109" s="6"/>
      <c r="L109" s="11"/>
      <c r="M109" s="11"/>
      <c r="N109" s="228"/>
      <c r="O109" s="227"/>
      <c r="P109" s="6"/>
      <c r="Q109" s="6"/>
      <c r="R109" s="6"/>
      <c r="S109" s="1"/>
    </row>
    <row r="110" spans="1:19" ht="15.75" thickBot="1" x14ac:dyDescent="0.3">
      <c r="A110" s="13"/>
      <c r="B110" s="25"/>
      <c r="C110" s="25"/>
      <c r="D110" s="25"/>
      <c r="E110" s="25"/>
      <c r="F110" s="25"/>
      <c r="G110" s="21"/>
      <c r="H110" s="94"/>
      <c r="I110" s="95"/>
      <c r="J110" s="27"/>
      <c r="K110" s="26"/>
      <c r="L110" s="27"/>
      <c r="M110" s="27"/>
      <c r="N110" s="298"/>
      <c r="O110" s="291"/>
      <c r="P110" s="26"/>
      <c r="Q110" s="26"/>
      <c r="R110" s="26"/>
      <c r="S110" s="1"/>
    </row>
    <row r="111" spans="1:19" x14ac:dyDescent="0.25">
      <c r="A111" s="10"/>
      <c r="B111" s="240" t="s">
        <v>217</v>
      </c>
      <c r="C111" s="241" t="s">
        <v>7</v>
      </c>
      <c r="D111" s="242"/>
      <c r="E111" s="243" t="s">
        <v>218</v>
      </c>
      <c r="F111" s="243" t="s">
        <v>219</v>
      </c>
      <c r="G111" s="243" t="s">
        <v>10</v>
      </c>
      <c r="H111" s="244" t="s">
        <v>73</v>
      </c>
      <c r="I111" s="241" t="s">
        <v>12</v>
      </c>
      <c r="J111" s="245"/>
      <c r="K111" s="245"/>
      <c r="L111" s="245"/>
      <c r="M111" s="242"/>
      <c r="N111" s="246" t="s">
        <v>13</v>
      </c>
      <c r="O111" s="247"/>
      <c r="P111" s="246" t="s">
        <v>14</v>
      </c>
      <c r="Q111" s="247"/>
      <c r="R111" s="246" t="s">
        <v>15</v>
      </c>
      <c r="S111" s="248"/>
    </row>
    <row r="112" spans="1:19" x14ac:dyDescent="0.25">
      <c r="A112" s="10"/>
      <c r="B112" s="249"/>
      <c r="C112" s="39" t="s">
        <v>16</v>
      </c>
      <c r="D112" s="39" t="s">
        <v>17</v>
      </c>
      <c r="E112" s="250"/>
      <c r="F112" s="250"/>
      <c r="G112" s="250"/>
      <c r="H112" s="251"/>
      <c r="I112" s="252" t="s">
        <v>18</v>
      </c>
      <c r="J112" s="253"/>
      <c r="K112" s="252" t="s">
        <v>19</v>
      </c>
      <c r="L112" s="254"/>
      <c r="M112" s="253"/>
      <c r="N112" s="255" t="s">
        <v>20</v>
      </c>
      <c r="O112" s="256"/>
      <c r="P112" s="255" t="s">
        <v>20</v>
      </c>
      <c r="Q112" s="256"/>
      <c r="R112" s="255"/>
      <c r="S112" s="257"/>
    </row>
    <row r="113" spans="1:19" ht="28.5" customHeight="1" thickBot="1" x14ac:dyDescent="0.3">
      <c r="A113" s="37"/>
      <c r="B113" s="306"/>
      <c r="C113" s="307"/>
      <c r="D113" s="307"/>
      <c r="E113" s="307"/>
      <c r="F113" s="307"/>
      <c r="G113" s="307"/>
      <c r="H113" s="308"/>
      <c r="I113" s="167" t="s">
        <v>24</v>
      </c>
      <c r="J113" s="168" t="s">
        <v>22</v>
      </c>
      <c r="K113" s="168" t="s">
        <v>220</v>
      </c>
      <c r="L113" s="168" t="s">
        <v>24</v>
      </c>
      <c r="M113" s="309" t="s">
        <v>25</v>
      </c>
      <c r="N113" s="310" t="s">
        <v>26</v>
      </c>
      <c r="O113" s="168" t="s">
        <v>25</v>
      </c>
      <c r="P113" s="168" t="s">
        <v>21</v>
      </c>
      <c r="Q113" s="168" t="s">
        <v>25</v>
      </c>
      <c r="R113" s="311" t="s">
        <v>27</v>
      </c>
      <c r="S113" s="312" t="s">
        <v>28</v>
      </c>
    </row>
    <row r="114" spans="1:19" ht="90.75" thickBot="1" x14ac:dyDescent="0.3">
      <c r="A114" s="362"/>
      <c r="B114" s="379"/>
      <c r="C114" s="218">
        <v>413001</v>
      </c>
      <c r="D114" s="218" t="s">
        <v>353</v>
      </c>
      <c r="E114" s="218" t="s">
        <v>100</v>
      </c>
      <c r="F114" s="373" t="s">
        <v>191</v>
      </c>
      <c r="G114" s="373" t="s">
        <v>364</v>
      </c>
      <c r="H114" s="49">
        <v>200000</v>
      </c>
      <c r="I114" s="212">
        <v>200000</v>
      </c>
      <c r="J114" s="374">
        <v>200000</v>
      </c>
      <c r="K114" s="215">
        <v>0</v>
      </c>
      <c r="L114" s="215">
        <v>0</v>
      </c>
      <c r="M114" s="215" t="s">
        <v>33</v>
      </c>
      <c r="N114" s="215">
        <f>I114*100/H114</f>
        <v>100</v>
      </c>
      <c r="O114" s="215">
        <f>J114*100/H114</f>
        <v>100</v>
      </c>
      <c r="P114" s="215">
        <f>I114*100/J114</f>
        <v>100</v>
      </c>
      <c r="Q114" s="215">
        <f>J114*100/J114</f>
        <v>100</v>
      </c>
      <c r="R114" s="213"/>
      <c r="S114" s="216" t="s">
        <v>34</v>
      </c>
    </row>
    <row r="115" spans="1:19" ht="15.75" thickBot="1" x14ac:dyDescent="0.3">
      <c r="A115" s="282"/>
      <c r="B115" s="59"/>
      <c r="C115" s="59"/>
      <c r="D115" s="59"/>
      <c r="E115" s="60"/>
      <c r="F115" s="60"/>
      <c r="G115" s="205" t="s">
        <v>138</v>
      </c>
      <c r="H115" s="61">
        <f>SUM(H114)</f>
        <v>200000</v>
      </c>
      <c r="I115" s="192">
        <f>SUM(I85:I114)</f>
        <v>200000</v>
      </c>
      <c r="J115" s="324">
        <f>SUM(J85:J114)</f>
        <v>200000</v>
      </c>
      <c r="K115" s="221">
        <v>0</v>
      </c>
      <c r="L115" s="222">
        <f>SUM(L85:L85)</f>
        <v>0</v>
      </c>
      <c r="M115" s="223">
        <f>SUM(M85:M85)</f>
        <v>0</v>
      </c>
      <c r="N115" s="278"/>
      <c r="O115" s="60"/>
      <c r="P115" s="60"/>
      <c r="Q115" s="60"/>
      <c r="R115" s="60"/>
      <c r="S115" s="60"/>
    </row>
    <row r="116" spans="1:19" x14ac:dyDescent="0.25">
      <c r="A116" s="282"/>
      <c r="B116" s="59"/>
      <c r="C116" s="59"/>
      <c r="D116" s="59"/>
      <c r="E116" s="60"/>
      <c r="F116" s="60"/>
      <c r="G116" s="205"/>
      <c r="H116" s="70"/>
      <c r="I116" s="70"/>
      <c r="J116" s="325"/>
      <c r="K116" s="224"/>
      <c r="L116" s="225"/>
      <c r="M116" s="225"/>
      <c r="N116" s="278"/>
      <c r="O116" s="60"/>
      <c r="P116" s="60"/>
      <c r="Q116" s="60"/>
      <c r="R116" s="60"/>
      <c r="S116" s="60"/>
    </row>
    <row r="117" spans="1:19" x14ac:dyDescent="0.25">
      <c r="A117" s="282"/>
      <c r="B117" s="59"/>
      <c r="C117" s="59"/>
      <c r="D117" s="59"/>
      <c r="E117" s="60"/>
      <c r="F117" s="60"/>
      <c r="G117" s="205"/>
      <c r="H117" s="70"/>
      <c r="I117" s="70"/>
      <c r="J117" s="325"/>
      <c r="K117" s="224"/>
      <c r="L117" s="225"/>
      <c r="M117" s="225"/>
      <c r="N117" s="278"/>
      <c r="O117" s="60"/>
      <c r="P117" s="60"/>
      <c r="Q117" s="60"/>
      <c r="R117" s="60"/>
      <c r="S117" s="60"/>
    </row>
    <row r="118" spans="1:19" x14ac:dyDescent="0.25">
      <c r="A118" s="282"/>
      <c r="B118" s="59"/>
      <c r="C118" s="59"/>
      <c r="D118" s="59"/>
      <c r="E118" s="60"/>
      <c r="F118" s="60"/>
      <c r="G118" s="205"/>
      <c r="H118" s="70"/>
      <c r="I118" s="70"/>
      <c r="J118" s="325"/>
      <c r="K118" s="224"/>
      <c r="L118" s="225"/>
      <c r="M118" s="225"/>
      <c r="N118" s="278"/>
      <c r="O118" s="60"/>
      <c r="P118" s="60"/>
      <c r="Q118" s="60"/>
      <c r="R118" s="60"/>
      <c r="S118" s="60"/>
    </row>
    <row r="119" spans="1:19" x14ac:dyDescent="0.25">
      <c r="A119" s="282"/>
      <c r="B119" s="59"/>
      <c r="C119" s="59"/>
      <c r="D119" s="59"/>
      <c r="E119" s="60"/>
      <c r="F119" s="60"/>
      <c r="G119" s="205"/>
      <c r="H119" s="70"/>
      <c r="I119" s="70"/>
      <c r="J119" s="325"/>
      <c r="K119" s="224"/>
      <c r="L119" s="225"/>
      <c r="M119" s="225"/>
      <c r="N119" s="278"/>
      <c r="O119" s="60"/>
      <c r="P119" s="60"/>
      <c r="Q119" s="60"/>
      <c r="R119" s="60"/>
      <c r="S119" s="60"/>
    </row>
    <row r="120" spans="1:19" x14ac:dyDescent="0.25">
      <c r="A120" s="69"/>
      <c r="B120" s="68"/>
      <c r="C120" s="68"/>
      <c r="D120" s="68"/>
      <c r="E120" s="69"/>
      <c r="F120" s="279"/>
      <c r="G120" s="69"/>
      <c r="H120" s="292"/>
      <c r="I120" s="293"/>
      <c r="J120" s="294"/>
      <c r="K120" s="205"/>
      <c r="L120" s="295"/>
      <c r="M120" s="296"/>
      <c r="N120" s="278"/>
      <c r="O120" s="291"/>
      <c r="P120" s="60"/>
      <c r="Q120" s="60"/>
      <c r="R120" s="60"/>
      <c r="S120" s="60"/>
    </row>
    <row r="121" spans="1:19" x14ac:dyDescent="0.25">
      <c r="A121" s="13"/>
      <c r="B121" s="1"/>
      <c r="C121" s="1"/>
      <c r="D121" s="1"/>
      <c r="E121" s="1"/>
      <c r="F121" s="2"/>
      <c r="G121" s="1"/>
      <c r="H121" s="80"/>
      <c r="I121" s="80"/>
      <c r="J121" s="1"/>
      <c r="K121" s="6"/>
      <c r="L121" s="1"/>
      <c r="M121" s="1"/>
      <c r="N121" s="226"/>
      <c r="O121" s="227"/>
      <c r="P121" s="6"/>
      <c r="Q121" s="6"/>
      <c r="R121" s="6"/>
      <c r="S121" s="280"/>
    </row>
    <row r="122" spans="1:19" x14ac:dyDescent="0.25">
      <c r="A122" s="13"/>
      <c r="B122" s="1"/>
      <c r="C122" s="1"/>
      <c r="D122" s="1"/>
      <c r="E122" s="1"/>
      <c r="F122" s="2"/>
      <c r="G122" s="1"/>
      <c r="H122" s="80"/>
      <c r="I122" s="80"/>
      <c r="J122" s="1"/>
      <c r="K122" s="6"/>
      <c r="L122" s="1"/>
      <c r="M122" s="1"/>
      <c r="N122" s="226"/>
      <c r="O122" s="227"/>
      <c r="P122" s="6"/>
      <c r="Q122" s="6"/>
      <c r="R122" s="6"/>
      <c r="S122" s="1"/>
    </row>
    <row r="123" spans="1:19" x14ac:dyDescent="0.25">
      <c r="A123" s="13"/>
      <c r="B123" s="1"/>
      <c r="C123" s="1"/>
      <c r="D123" s="1"/>
      <c r="E123" s="1"/>
      <c r="F123" s="2"/>
      <c r="G123" s="1"/>
      <c r="H123" s="80"/>
      <c r="I123" s="80"/>
      <c r="J123" s="1"/>
      <c r="K123" s="6"/>
      <c r="L123" s="1"/>
      <c r="M123" s="1"/>
      <c r="N123" s="226"/>
      <c r="O123" s="227"/>
      <c r="P123" s="6"/>
      <c r="Q123" s="6"/>
      <c r="R123" s="6"/>
      <c r="S123" s="1"/>
    </row>
    <row r="124" spans="1:19" x14ac:dyDescent="0.25">
      <c r="A124" s="13"/>
      <c r="B124" s="1"/>
      <c r="C124" s="1"/>
      <c r="D124" s="1"/>
      <c r="E124" s="1"/>
      <c r="F124" s="2"/>
      <c r="G124" s="1"/>
      <c r="H124" s="80"/>
      <c r="I124" s="80"/>
      <c r="J124" s="1"/>
      <c r="K124" s="6"/>
      <c r="L124" s="1"/>
      <c r="M124" s="1"/>
      <c r="N124" s="226"/>
      <c r="O124" s="227"/>
      <c r="P124" s="6"/>
      <c r="Q124" s="6"/>
      <c r="R124" s="6"/>
      <c r="S124" s="1"/>
    </row>
    <row r="125" spans="1:19" x14ac:dyDescent="0.25">
      <c r="A125" s="13"/>
      <c r="B125" s="1"/>
      <c r="C125" s="1"/>
      <c r="D125" s="1"/>
      <c r="E125" s="1"/>
      <c r="F125" s="2"/>
      <c r="G125" s="1"/>
      <c r="H125" s="80"/>
      <c r="I125" s="80"/>
      <c r="J125" s="1"/>
      <c r="K125" s="6"/>
      <c r="L125" s="1"/>
      <c r="M125" s="1"/>
      <c r="N125" s="226"/>
      <c r="O125" s="227"/>
      <c r="P125" s="6"/>
      <c r="Q125" s="6"/>
      <c r="R125" s="6"/>
      <c r="S125" s="1"/>
    </row>
    <row r="126" spans="1:19" x14ac:dyDescent="0.25">
      <c r="A126" s="13"/>
      <c r="B126" s="1"/>
      <c r="C126" s="1"/>
      <c r="D126" s="1"/>
      <c r="E126" s="1"/>
      <c r="F126" s="2"/>
      <c r="G126" s="1"/>
      <c r="H126" s="80"/>
      <c r="I126" s="80"/>
      <c r="J126" s="1"/>
      <c r="K126" s="6"/>
      <c r="L126" s="1"/>
      <c r="M126" s="1"/>
      <c r="N126" s="226"/>
      <c r="O126" s="227"/>
      <c r="P126" s="6"/>
      <c r="Q126" s="6"/>
      <c r="R126" s="6"/>
      <c r="S126" s="1"/>
    </row>
    <row r="127" spans="1:19" x14ac:dyDescent="0.25">
      <c r="A127" s="13"/>
      <c r="B127" s="1"/>
      <c r="C127" s="1"/>
      <c r="D127" s="1"/>
      <c r="E127" s="1"/>
      <c r="F127" s="2"/>
      <c r="G127" s="1"/>
      <c r="H127" s="80"/>
      <c r="I127" s="80"/>
      <c r="J127" s="1"/>
      <c r="K127" s="6"/>
      <c r="L127" s="1"/>
      <c r="M127" s="1"/>
      <c r="N127" s="226"/>
      <c r="O127" s="227"/>
      <c r="P127" s="6"/>
      <c r="Q127" s="6"/>
      <c r="R127" s="6"/>
      <c r="S127" s="1"/>
    </row>
    <row r="128" spans="1:19" x14ac:dyDescent="0.25">
      <c r="A128" s="13"/>
      <c r="B128" s="1"/>
      <c r="C128" s="1"/>
      <c r="D128" s="1"/>
      <c r="E128" s="1"/>
      <c r="F128" s="2"/>
      <c r="G128" s="1"/>
      <c r="H128" s="80"/>
      <c r="I128" s="80"/>
      <c r="J128" s="1"/>
      <c r="K128" s="6"/>
      <c r="L128" s="1"/>
      <c r="M128" s="1"/>
      <c r="N128" s="226"/>
      <c r="O128" s="227"/>
      <c r="P128" s="6"/>
      <c r="Q128" s="6"/>
      <c r="R128" s="6"/>
      <c r="S128" s="1"/>
    </row>
    <row r="129" spans="1:19" x14ac:dyDescent="0.25">
      <c r="A129" s="13"/>
      <c r="B129" s="1"/>
      <c r="C129" s="1"/>
      <c r="D129" s="1"/>
      <c r="E129" s="1"/>
      <c r="F129" s="2"/>
      <c r="G129" s="1"/>
      <c r="H129" s="80"/>
      <c r="I129" s="80"/>
      <c r="J129" s="1"/>
      <c r="K129" s="6"/>
      <c r="L129" s="1"/>
      <c r="M129" s="1"/>
      <c r="N129" s="226"/>
      <c r="O129" s="227"/>
      <c r="P129" s="6"/>
      <c r="Q129" s="6"/>
      <c r="R129" s="6"/>
      <c r="S129" s="1"/>
    </row>
    <row r="130" spans="1:19" x14ac:dyDescent="0.25">
      <c r="A130" s="13"/>
      <c r="B130" s="1"/>
      <c r="C130" s="1"/>
      <c r="D130" s="1"/>
      <c r="E130" s="1"/>
      <c r="F130" s="2"/>
      <c r="G130" s="1"/>
      <c r="H130" s="80"/>
      <c r="I130" s="80"/>
      <c r="J130" s="1"/>
      <c r="K130" s="6"/>
      <c r="L130" s="1"/>
      <c r="M130" s="1"/>
      <c r="N130" s="226"/>
      <c r="O130" s="227"/>
      <c r="P130" s="6"/>
      <c r="Q130" s="6"/>
      <c r="R130" s="6"/>
      <c r="S130" s="1"/>
    </row>
    <row r="131" spans="1:19" x14ac:dyDescent="0.25">
      <c r="A131" s="13"/>
      <c r="B131" s="1"/>
      <c r="C131" s="1"/>
      <c r="D131" s="1"/>
      <c r="E131" s="1"/>
      <c r="F131" s="2"/>
      <c r="G131" s="1"/>
      <c r="H131" s="80"/>
      <c r="I131" s="80"/>
      <c r="J131" s="1"/>
      <c r="K131" s="6"/>
      <c r="L131" s="1"/>
      <c r="M131" s="1"/>
      <c r="N131" s="226"/>
      <c r="O131" s="227"/>
      <c r="P131" s="6"/>
      <c r="Q131" s="6"/>
      <c r="R131" s="6"/>
      <c r="S131" s="1"/>
    </row>
    <row r="132" spans="1:19" x14ac:dyDescent="0.25">
      <c r="A132" s="13"/>
      <c r="B132" s="1"/>
      <c r="C132" s="1"/>
      <c r="D132" s="1"/>
      <c r="E132" s="1"/>
      <c r="F132" s="2"/>
      <c r="G132" s="1"/>
      <c r="H132" s="80"/>
      <c r="I132" s="80"/>
      <c r="J132" s="1"/>
      <c r="K132" s="6"/>
      <c r="L132" s="1"/>
      <c r="M132" s="1"/>
      <c r="N132" s="226"/>
      <c r="O132" s="227"/>
      <c r="P132" s="6"/>
      <c r="Q132" s="6"/>
      <c r="R132" s="6"/>
      <c r="S132" s="1"/>
    </row>
    <row r="133" spans="1:19" x14ac:dyDescent="0.25">
      <c r="I133" s="178"/>
    </row>
    <row r="134" spans="1:19" x14ac:dyDescent="0.25">
      <c r="A134" s="1"/>
      <c r="B134" s="1"/>
      <c r="C134" s="1" t="s">
        <v>139</v>
      </c>
      <c r="D134" s="2"/>
      <c r="E134" s="1"/>
      <c r="F134" s="2"/>
      <c r="G134" s="1"/>
      <c r="H134" s="80"/>
      <c r="I134" s="80"/>
      <c r="J134" s="1"/>
      <c r="K134" s="6"/>
      <c r="L134" s="1"/>
      <c r="M134" s="1"/>
      <c r="N134" s="226"/>
      <c r="O134" s="227"/>
      <c r="P134" s="6"/>
      <c r="Q134" s="6"/>
      <c r="R134" s="6"/>
      <c r="S134" s="1"/>
    </row>
    <row r="135" spans="1:19" x14ac:dyDescent="0.25">
      <c r="A135" s="1"/>
      <c r="B135" s="1"/>
      <c r="C135" s="1"/>
      <c r="D135" s="2"/>
      <c r="E135" s="1"/>
      <c r="F135" s="2"/>
      <c r="G135" s="1"/>
      <c r="H135" s="80"/>
      <c r="I135" s="80"/>
      <c r="J135" s="1"/>
      <c r="K135" s="6"/>
      <c r="L135" s="1"/>
      <c r="M135" s="1"/>
      <c r="N135" s="226"/>
      <c r="O135" s="227"/>
      <c r="P135" s="6"/>
      <c r="Q135" s="6"/>
      <c r="R135" s="6"/>
      <c r="S135" s="1"/>
    </row>
    <row r="136" spans="1:19" x14ac:dyDescent="0.25">
      <c r="A136" s="1"/>
      <c r="B136" s="1"/>
      <c r="C136" s="1"/>
      <c r="D136" s="2"/>
      <c r="E136" s="1"/>
      <c r="F136" s="2"/>
      <c r="G136" s="1"/>
      <c r="H136" s="80"/>
      <c r="I136" s="80"/>
      <c r="J136" s="1"/>
      <c r="K136" s="6"/>
      <c r="L136" s="1"/>
      <c r="M136" s="1"/>
      <c r="N136" s="226"/>
      <c r="O136" s="227"/>
      <c r="P136" s="6"/>
      <c r="Q136" s="6"/>
      <c r="R136" s="6"/>
      <c r="S136" s="1"/>
    </row>
    <row r="137" spans="1:19" x14ac:dyDescent="0.25">
      <c r="A137" s="1"/>
      <c r="B137" s="1"/>
      <c r="C137" s="1"/>
      <c r="D137" s="2"/>
      <c r="E137" s="1"/>
      <c r="F137" s="2"/>
      <c r="G137" s="1"/>
      <c r="H137" s="80"/>
      <c r="I137" s="80"/>
      <c r="J137" s="1"/>
      <c r="K137" s="6"/>
      <c r="L137" s="1"/>
      <c r="M137" s="1"/>
      <c r="N137" s="226"/>
      <c r="O137" s="227"/>
      <c r="P137" s="6"/>
      <c r="Q137" s="6"/>
      <c r="R137" s="6"/>
      <c r="S137" s="1"/>
    </row>
    <row r="138" spans="1:19" x14ac:dyDescent="0.25">
      <c r="A138" s="1"/>
      <c r="B138" s="81" t="s">
        <v>0</v>
      </c>
      <c r="C138" s="81"/>
      <c r="D138" s="81"/>
      <c r="E138" s="9" t="s">
        <v>343</v>
      </c>
      <c r="F138" s="9"/>
      <c r="G138" s="9"/>
      <c r="H138" s="9"/>
      <c r="I138" s="9"/>
      <c r="J138" s="9"/>
      <c r="K138" s="10"/>
      <c r="L138" s="11"/>
      <c r="M138" s="11"/>
      <c r="N138" s="228"/>
      <c r="O138" s="227"/>
      <c r="P138" s="6"/>
      <c r="Q138" s="6"/>
      <c r="R138" s="6"/>
      <c r="S138" s="1"/>
    </row>
    <row r="139" spans="1:19" x14ac:dyDescent="0.25">
      <c r="A139" s="1"/>
      <c r="C139" s="229"/>
      <c r="D139" s="229" t="s">
        <v>2</v>
      </c>
      <c r="E139" s="230" t="s">
        <v>283</v>
      </c>
      <c r="F139" s="230"/>
      <c r="G139" s="230"/>
      <c r="H139" s="230"/>
      <c r="I139" s="230"/>
      <c r="J139" s="230"/>
      <c r="K139" s="10"/>
      <c r="L139" s="11"/>
      <c r="M139" s="11"/>
      <c r="N139" s="228"/>
      <c r="O139" s="227"/>
      <c r="P139" s="6"/>
      <c r="Q139" s="6"/>
      <c r="R139" s="6"/>
      <c r="S139" s="1"/>
    </row>
    <row r="140" spans="1:19" x14ac:dyDescent="0.25">
      <c r="A140" s="13"/>
      <c r="C140" s="145"/>
      <c r="D140" s="145" t="s">
        <v>4</v>
      </c>
      <c r="E140" s="231" t="s">
        <v>70</v>
      </c>
      <c r="F140" s="231"/>
      <c r="G140" s="16"/>
      <c r="H140" s="87"/>
      <c r="I140" s="88"/>
      <c r="J140" s="89"/>
      <c r="K140" s="6"/>
      <c r="L140" s="11"/>
      <c r="M140" s="11"/>
      <c r="N140" s="228"/>
      <c r="O140" s="227"/>
      <c r="P140" s="6"/>
      <c r="Q140" s="6"/>
      <c r="R140" s="6"/>
      <c r="S140" s="1"/>
    </row>
    <row r="141" spans="1:19" ht="15.75" thickBot="1" x14ac:dyDescent="0.3">
      <c r="A141" s="13"/>
      <c r="B141" s="90"/>
      <c r="C141" s="90"/>
      <c r="D141" s="90"/>
      <c r="E141" s="91"/>
      <c r="F141" s="91"/>
      <c r="G141" s="21"/>
      <c r="H141" s="94"/>
      <c r="I141" s="95"/>
      <c r="J141" s="27"/>
      <c r="K141" s="6"/>
      <c r="L141" s="11"/>
      <c r="M141" s="11"/>
      <c r="N141" s="228"/>
      <c r="O141" s="227"/>
      <c r="P141" s="6"/>
      <c r="Q141" s="6"/>
      <c r="R141" s="6"/>
      <c r="S141" s="1"/>
    </row>
    <row r="142" spans="1:19" x14ac:dyDescent="0.25">
      <c r="A142" s="10"/>
      <c r="B142" s="240" t="s">
        <v>217</v>
      </c>
      <c r="C142" s="241" t="s">
        <v>7</v>
      </c>
      <c r="D142" s="242"/>
      <c r="E142" s="243" t="s">
        <v>218</v>
      </c>
      <c r="F142" s="243" t="s">
        <v>219</v>
      </c>
      <c r="G142" s="243" t="s">
        <v>10</v>
      </c>
      <c r="H142" s="244" t="s">
        <v>73</v>
      </c>
      <c r="I142" s="241" t="s">
        <v>12</v>
      </c>
      <c r="J142" s="245"/>
      <c r="K142" s="245"/>
      <c r="L142" s="245"/>
      <c r="M142" s="242"/>
      <c r="N142" s="246" t="s">
        <v>13</v>
      </c>
      <c r="O142" s="247"/>
      <c r="P142" s="246" t="s">
        <v>14</v>
      </c>
      <c r="Q142" s="247"/>
      <c r="R142" s="246" t="s">
        <v>15</v>
      </c>
      <c r="S142" s="248"/>
    </row>
    <row r="143" spans="1:19" x14ac:dyDescent="0.25">
      <c r="A143" s="10"/>
      <c r="B143" s="249"/>
      <c r="C143" s="39" t="s">
        <v>16</v>
      </c>
      <c r="D143" s="39" t="s">
        <v>17</v>
      </c>
      <c r="E143" s="250"/>
      <c r="F143" s="250"/>
      <c r="G143" s="250"/>
      <c r="H143" s="251"/>
      <c r="I143" s="252" t="s">
        <v>18</v>
      </c>
      <c r="J143" s="253"/>
      <c r="K143" s="252" t="s">
        <v>19</v>
      </c>
      <c r="L143" s="254"/>
      <c r="M143" s="253"/>
      <c r="N143" s="255" t="s">
        <v>20</v>
      </c>
      <c r="O143" s="256"/>
      <c r="P143" s="255" t="s">
        <v>20</v>
      </c>
      <c r="Q143" s="256"/>
      <c r="R143" s="255"/>
      <c r="S143" s="257"/>
    </row>
    <row r="144" spans="1:19" ht="23.25" thickBot="1" x14ac:dyDescent="0.3">
      <c r="A144" s="37"/>
      <c r="B144" s="249"/>
      <c r="C144" s="250"/>
      <c r="D144" s="250"/>
      <c r="E144" s="250"/>
      <c r="F144" s="250"/>
      <c r="G144" s="250"/>
      <c r="H144" s="251"/>
      <c r="I144" s="102" t="s">
        <v>24</v>
      </c>
      <c r="J144" s="43" t="s">
        <v>22</v>
      </c>
      <c r="K144" s="43" t="s">
        <v>220</v>
      </c>
      <c r="L144" s="43" t="s">
        <v>24</v>
      </c>
      <c r="M144" s="258" t="s">
        <v>25</v>
      </c>
      <c r="N144" s="259" t="s">
        <v>26</v>
      </c>
      <c r="O144" s="43" t="s">
        <v>25</v>
      </c>
      <c r="P144" s="43" t="s">
        <v>21</v>
      </c>
      <c r="Q144" s="43" t="s">
        <v>25</v>
      </c>
      <c r="R144" s="260" t="s">
        <v>27</v>
      </c>
      <c r="S144" s="261" t="s">
        <v>28</v>
      </c>
    </row>
    <row r="145" spans="1:19" ht="90" x14ac:dyDescent="0.25">
      <c r="A145" s="37"/>
      <c r="B145" s="364">
        <v>1699510001</v>
      </c>
      <c r="C145" s="365">
        <v>408001</v>
      </c>
      <c r="D145" s="365" t="s">
        <v>344</v>
      </c>
      <c r="E145" s="365" t="s">
        <v>293</v>
      </c>
      <c r="F145" s="365" t="s">
        <v>38</v>
      </c>
      <c r="G145" s="365" t="s">
        <v>345</v>
      </c>
      <c r="H145" s="265">
        <v>200000</v>
      </c>
      <c r="I145" s="265"/>
      <c r="J145" s="366">
        <v>200000</v>
      </c>
      <c r="K145" s="365" t="s">
        <v>38</v>
      </c>
      <c r="L145" s="365">
        <v>0</v>
      </c>
      <c r="M145" s="367">
        <v>0</v>
      </c>
      <c r="N145" s="368">
        <f>I145*100/H145</f>
        <v>0</v>
      </c>
      <c r="O145" s="365">
        <f>J145*100/H145</f>
        <v>100</v>
      </c>
      <c r="P145" s="365">
        <f>I145*100/H145</f>
        <v>0</v>
      </c>
      <c r="Q145" s="365">
        <f>J145*100/H145</f>
        <v>100</v>
      </c>
      <c r="R145" s="365"/>
      <c r="S145" s="369" t="s">
        <v>34</v>
      </c>
    </row>
    <row r="146" spans="1:19" ht="45" x14ac:dyDescent="0.25">
      <c r="A146" s="37"/>
      <c r="B146" s="375">
        <v>1699510004</v>
      </c>
      <c r="C146" s="187">
        <v>408002</v>
      </c>
      <c r="D146" s="187" t="s">
        <v>346</v>
      </c>
      <c r="E146" s="187" t="s">
        <v>293</v>
      </c>
      <c r="F146" s="187" t="s">
        <v>38</v>
      </c>
      <c r="G146" s="187" t="s">
        <v>347</v>
      </c>
      <c r="H146" s="271">
        <v>14880</v>
      </c>
      <c r="I146" s="271"/>
      <c r="J146" s="271">
        <v>14880</v>
      </c>
      <c r="K146" s="187" t="s">
        <v>38</v>
      </c>
      <c r="L146" s="187">
        <v>0</v>
      </c>
      <c r="M146" s="376">
        <v>0</v>
      </c>
      <c r="N146" s="340">
        <f>I146*100/H146</f>
        <v>0</v>
      </c>
      <c r="O146" s="187">
        <f>J146*100/H146</f>
        <v>100</v>
      </c>
      <c r="P146" s="187">
        <f>I146*100/H146</f>
        <v>0</v>
      </c>
      <c r="Q146" s="187">
        <f>J146*100/H146</f>
        <v>100</v>
      </c>
      <c r="R146" s="187"/>
      <c r="S146" s="341" t="s">
        <v>34</v>
      </c>
    </row>
    <row r="147" spans="1:19" ht="45" x14ac:dyDescent="0.25">
      <c r="A147" s="37"/>
      <c r="B147" s="375">
        <v>1699510008</v>
      </c>
      <c r="C147" s="187">
        <v>408003</v>
      </c>
      <c r="D147" s="187" t="s">
        <v>354</v>
      </c>
      <c r="E147" s="187" t="s">
        <v>355</v>
      </c>
      <c r="F147" s="187" t="s">
        <v>38</v>
      </c>
      <c r="G147" s="187" t="s">
        <v>356</v>
      </c>
      <c r="H147" s="271">
        <v>95064.27</v>
      </c>
      <c r="I147" s="271">
        <v>95064.27</v>
      </c>
      <c r="J147" s="271">
        <v>95064.27</v>
      </c>
      <c r="K147" s="187" t="s">
        <v>38</v>
      </c>
      <c r="L147" s="187">
        <v>0</v>
      </c>
      <c r="M147" s="376">
        <v>0</v>
      </c>
      <c r="N147" s="340">
        <f>I147*100/H147</f>
        <v>100</v>
      </c>
      <c r="O147" s="187">
        <f>J147*100/H147</f>
        <v>100</v>
      </c>
      <c r="P147" s="187">
        <f>I147*100/H147</f>
        <v>100</v>
      </c>
      <c r="Q147" s="187">
        <f>J147*100/H147</f>
        <v>100</v>
      </c>
      <c r="R147" s="187"/>
      <c r="S147" s="341" t="s">
        <v>34</v>
      </c>
    </row>
    <row r="148" spans="1:19" ht="57" thickBot="1" x14ac:dyDescent="0.3">
      <c r="A148" s="37"/>
      <c r="B148" s="370">
        <v>1699510012</v>
      </c>
      <c r="C148" s="344">
        <v>408004</v>
      </c>
      <c r="D148" s="344" t="s">
        <v>357</v>
      </c>
      <c r="E148" s="344" t="s">
        <v>65</v>
      </c>
      <c r="F148" s="344" t="s">
        <v>363</v>
      </c>
      <c r="G148" s="344">
        <v>182.4</v>
      </c>
      <c r="H148" s="276">
        <v>57354.239999999998</v>
      </c>
      <c r="I148" s="276">
        <v>57354.239999999998</v>
      </c>
      <c r="J148" s="276">
        <v>57354.239999999998</v>
      </c>
      <c r="K148" s="344" t="s">
        <v>38</v>
      </c>
      <c r="L148" s="344">
        <v>0</v>
      </c>
      <c r="M148" s="371">
        <v>0</v>
      </c>
      <c r="N148" s="343">
        <f>I148*100/H148</f>
        <v>100</v>
      </c>
      <c r="O148" s="344">
        <f>J148*100/H148</f>
        <v>100</v>
      </c>
      <c r="P148" s="344">
        <f>I148*100/H148</f>
        <v>100</v>
      </c>
      <c r="Q148" s="344">
        <f>J148*100/H148</f>
        <v>100</v>
      </c>
      <c r="R148" s="344"/>
      <c r="S148" s="345" t="s">
        <v>34</v>
      </c>
    </row>
    <row r="149" spans="1:19" x14ac:dyDescent="0.25">
      <c r="A149" s="69"/>
      <c r="B149" s="59"/>
      <c r="C149" s="59"/>
      <c r="D149" s="59"/>
      <c r="E149" s="60"/>
      <c r="F149" s="60"/>
      <c r="G149" s="358"/>
      <c r="H149" s="70"/>
      <c r="I149" s="70"/>
      <c r="J149" s="70"/>
      <c r="K149" s="205"/>
      <c r="L149" s="175"/>
      <c r="M149" s="336"/>
      <c r="N149" s="278"/>
      <c r="O149" s="60"/>
      <c r="P149" s="60"/>
      <c r="Q149" s="60"/>
      <c r="R149" s="60"/>
      <c r="S149" s="60"/>
    </row>
    <row r="150" spans="1:19" x14ac:dyDescent="0.25">
      <c r="A150" s="69"/>
      <c r="B150" s="60"/>
      <c r="C150" s="60"/>
      <c r="D150" s="60"/>
      <c r="E150" s="60"/>
      <c r="F150" s="60"/>
      <c r="G150" s="37"/>
      <c r="H150" s="356"/>
      <c r="I150" s="356"/>
      <c r="J150" s="356"/>
      <c r="K150" s="205"/>
      <c r="L150" s="175"/>
      <c r="M150" s="336"/>
      <c r="N150" s="278"/>
      <c r="O150" s="60"/>
      <c r="P150" s="60"/>
      <c r="Q150" s="60"/>
      <c r="R150" s="60"/>
      <c r="S150" s="60"/>
    </row>
    <row r="151" spans="1:19" x14ac:dyDescent="0.25">
      <c r="A151" s="69"/>
      <c r="B151" s="68"/>
      <c r="C151" s="68"/>
      <c r="D151" s="68"/>
      <c r="E151" s="69"/>
      <c r="F151" s="279"/>
      <c r="G151" s="69"/>
      <c r="H151" s="292"/>
      <c r="I151" s="293"/>
      <c r="J151" s="294"/>
      <c r="K151" s="205"/>
      <c r="L151" s="295"/>
      <c r="M151" s="296"/>
      <c r="N151" s="278"/>
      <c r="O151" s="291"/>
      <c r="P151" s="60"/>
      <c r="Q151" s="60"/>
      <c r="R151" s="60"/>
      <c r="S151" s="60"/>
    </row>
    <row r="152" spans="1:19" x14ac:dyDescent="0.25">
      <c r="A152" s="13"/>
      <c r="B152" s="1"/>
      <c r="C152" s="1"/>
      <c r="D152" s="1"/>
      <c r="E152" s="1"/>
      <c r="F152" s="2"/>
      <c r="G152" s="1"/>
      <c r="H152" s="80"/>
      <c r="I152" s="80"/>
      <c r="J152" s="1"/>
      <c r="K152" s="6"/>
      <c r="L152" s="1"/>
      <c r="M152" s="1"/>
      <c r="N152" s="226"/>
      <c r="O152" s="227"/>
      <c r="P152" s="6"/>
      <c r="Q152" s="6"/>
      <c r="R152" s="6"/>
      <c r="S152" s="1"/>
    </row>
    <row r="153" spans="1:19" x14ac:dyDescent="0.25">
      <c r="A153" s="13"/>
      <c r="B153" s="1"/>
      <c r="C153" s="1"/>
      <c r="D153" s="1"/>
      <c r="E153" s="1"/>
      <c r="F153" s="2"/>
      <c r="G153" s="1"/>
      <c r="H153" s="80"/>
      <c r="I153" s="80"/>
      <c r="J153" s="1"/>
      <c r="K153" s="6"/>
      <c r="L153" s="1"/>
      <c r="M153" s="1"/>
      <c r="N153" s="226"/>
      <c r="O153" s="227"/>
      <c r="P153" s="6"/>
      <c r="Q153" s="6"/>
      <c r="R153" s="6"/>
      <c r="S153" s="1"/>
    </row>
    <row r="154" spans="1:19" x14ac:dyDescent="0.25">
      <c r="A154" s="13"/>
      <c r="B154" s="1"/>
      <c r="C154" s="1"/>
      <c r="D154" s="1"/>
      <c r="E154" s="1"/>
      <c r="F154" s="2"/>
      <c r="G154" s="1"/>
      <c r="H154" s="80"/>
      <c r="I154" s="80"/>
      <c r="J154" s="1"/>
      <c r="K154" s="6"/>
      <c r="L154" s="1"/>
      <c r="M154" s="1"/>
      <c r="N154" s="226"/>
      <c r="O154" s="227"/>
      <c r="P154" s="6"/>
      <c r="Q154" s="6"/>
      <c r="R154" s="6"/>
      <c r="S154" s="1"/>
    </row>
    <row r="155" spans="1:19" x14ac:dyDescent="0.25">
      <c r="A155" s="13"/>
      <c r="B155" s="1"/>
      <c r="C155" s="1"/>
      <c r="D155" s="1"/>
      <c r="E155" s="1"/>
      <c r="F155" s="2"/>
      <c r="G155" s="1"/>
      <c r="H155" s="80"/>
      <c r="I155" s="80"/>
      <c r="J155" s="1"/>
      <c r="K155" s="6"/>
      <c r="L155" s="1"/>
      <c r="M155" s="1"/>
      <c r="N155" s="226"/>
      <c r="O155" s="227"/>
      <c r="P155" s="6"/>
      <c r="Q155" s="6"/>
      <c r="R155" s="6"/>
      <c r="S155" s="1"/>
    </row>
    <row r="156" spans="1:19" x14ac:dyDescent="0.25">
      <c r="A156" s="13"/>
      <c r="B156" s="1"/>
      <c r="C156" s="1"/>
      <c r="D156" s="1"/>
      <c r="E156" s="1"/>
      <c r="F156" s="2"/>
      <c r="G156" s="1"/>
      <c r="H156" s="80"/>
      <c r="I156" s="80"/>
      <c r="J156" s="1"/>
      <c r="K156" s="6"/>
      <c r="L156" s="1"/>
      <c r="M156" s="1"/>
      <c r="N156" s="226"/>
      <c r="O156" s="227"/>
      <c r="P156" s="6"/>
      <c r="Q156" s="6"/>
      <c r="R156" s="6"/>
      <c r="S156" s="1"/>
    </row>
    <row r="157" spans="1:19" x14ac:dyDescent="0.25">
      <c r="A157" s="13"/>
      <c r="B157" s="1"/>
      <c r="C157" s="1"/>
      <c r="D157" s="1"/>
      <c r="E157" s="1"/>
      <c r="F157" s="2"/>
      <c r="G157" s="1"/>
      <c r="H157" s="80"/>
      <c r="I157" s="80"/>
      <c r="J157" s="1"/>
      <c r="K157" s="6"/>
      <c r="L157" s="1"/>
      <c r="M157" s="1"/>
      <c r="N157" s="226"/>
      <c r="O157" s="227"/>
      <c r="P157" s="6"/>
      <c r="Q157" s="6"/>
      <c r="R157" s="6"/>
      <c r="S157" s="1"/>
    </row>
    <row r="158" spans="1:19" x14ac:dyDescent="0.25">
      <c r="A158" s="13"/>
      <c r="B158" s="1"/>
      <c r="C158" s="1"/>
      <c r="D158" s="1"/>
      <c r="E158" s="1"/>
      <c r="F158" s="2"/>
      <c r="G158" s="1"/>
      <c r="H158" s="80"/>
      <c r="I158" s="80"/>
      <c r="J158" s="1"/>
      <c r="K158" s="6"/>
      <c r="L158" s="1"/>
      <c r="M158" s="1"/>
      <c r="N158" s="226"/>
      <c r="O158" s="227"/>
      <c r="P158" s="6"/>
      <c r="Q158" s="6"/>
      <c r="R158" s="6"/>
      <c r="S158" s="1"/>
    </row>
    <row r="159" spans="1:19" x14ac:dyDescent="0.25">
      <c r="A159" s="13"/>
      <c r="B159" s="1"/>
      <c r="C159" s="1"/>
      <c r="D159" s="1"/>
      <c r="E159" s="1"/>
      <c r="F159" s="2"/>
      <c r="G159" s="1"/>
      <c r="H159" s="80"/>
      <c r="I159" s="80"/>
      <c r="J159" s="1"/>
      <c r="K159" s="6"/>
      <c r="L159" s="1"/>
      <c r="M159" s="1"/>
      <c r="N159" s="226"/>
      <c r="O159" s="227"/>
      <c r="P159" s="6"/>
      <c r="Q159" s="6"/>
      <c r="R159" s="6"/>
      <c r="S159" s="1"/>
    </row>
    <row r="160" spans="1:19" x14ac:dyDescent="0.25">
      <c r="A160" s="1"/>
      <c r="B160" s="1"/>
      <c r="C160" s="1" t="s">
        <v>139</v>
      </c>
      <c r="D160" s="2"/>
      <c r="E160" s="1"/>
      <c r="F160" s="2"/>
      <c r="G160" s="1"/>
      <c r="H160" s="80"/>
      <c r="I160" s="80"/>
      <c r="J160" s="1"/>
      <c r="K160" s="6"/>
      <c r="L160" s="1"/>
      <c r="M160" s="1"/>
      <c r="N160" s="226"/>
      <c r="O160" s="227"/>
      <c r="P160" s="6"/>
      <c r="Q160" s="6"/>
      <c r="R160" s="6"/>
      <c r="S160" s="1"/>
    </row>
    <row r="161" spans="1:19" x14ac:dyDescent="0.25">
      <c r="A161" s="1"/>
      <c r="B161" s="1"/>
      <c r="C161" s="1"/>
      <c r="D161" s="2"/>
      <c r="E161" s="1"/>
      <c r="F161" s="2"/>
      <c r="G161" s="1"/>
      <c r="H161" s="80"/>
      <c r="I161" s="80"/>
      <c r="J161" s="1"/>
      <c r="K161" s="6"/>
      <c r="L161" s="1"/>
      <c r="M161" s="1"/>
      <c r="N161" s="226"/>
      <c r="O161" s="227"/>
      <c r="P161" s="6"/>
      <c r="Q161" s="6"/>
      <c r="R161" s="6"/>
      <c r="S161" s="1"/>
    </row>
    <row r="162" spans="1:19" x14ac:dyDescent="0.25">
      <c r="A162" s="1"/>
      <c r="B162" s="1"/>
      <c r="C162" s="1"/>
      <c r="D162" s="2"/>
      <c r="E162" s="1"/>
      <c r="F162" s="2"/>
      <c r="G162" s="1"/>
      <c r="H162" s="80"/>
      <c r="I162" s="80"/>
      <c r="J162" s="1"/>
      <c r="K162" s="6"/>
      <c r="L162" s="1"/>
      <c r="M162" s="1"/>
      <c r="N162" s="226"/>
      <c r="O162" s="227"/>
      <c r="P162" s="6"/>
      <c r="Q162" s="6"/>
      <c r="R162" s="6"/>
      <c r="S162" s="1"/>
    </row>
    <row r="163" spans="1:19" x14ac:dyDescent="0.25">
      <c r="A163" s="1"/>
      <c r="B163" s="1"/>
      <c r="C163" s="1"/>
      <c r="D163" s="2"/>
      <c r="E163" s="1"/>
      <c r="F163" s="2"/>
      <c r="G163" s="1"/>
      <c r="H163" s="80"/>
      <c r="I163" s="80"/>
      <c r="J163" s="1"/>
      <c r="K163" s="6"/>
      <c r="L163" s="1"/>
      <c r="M163" s="1"/>
      <c r="N163" s="226"/>
      <c r="O163" s="227"/>
      <c r="P163" s="6"/>
      <c r="Q163" s="6"/>
      <c r="R163" s="6"/>
      <c r="S163" s="1"/>
    </row>
    <row r="164" spans="1:19" x14ac:dyDescent="0.25">
      <c r="A164" s="1"/>
      <c r="B164" s="1"/>
      <c r="C164" s="1"/>
      <c r="D164" s="2"/>
      <c r="E164" s="1"/>
      <c r="F164" s="2"/>
      <c r="G164" s="1"/>
      <c r="H164" s="80"/>
      <c r="I164" s="80"/>
      <c r="J164" s="1"/>
      <c r="K164" s="6"/>
      <c r="L164" s="1"/>
      <c r="M164" s="1"/>
      <c r="N164" s="226"/>
      <c r="O164" s="227"/>
      <c r="P164" s="6"/>
      <c r="Q164" s="6"/>
      <c r="R164" s="6"/>
      <c r="S164" s="1"/>
    </row>
    <row r="165" spans="1:19" x14ac:dyDescent="0.25">
      <c r="A165" s="1"/>
      <c r="B165" s="81" t="s">
        <v>0</v>
      </c>
      <c r="C165" s="81"/>
      <c r="D165" s="81"/>
      <c r="E165" s="9" t="s">
        <v>343</v>
      </c>
      <c r="F165" s="9"/>
      <c r="G165" s="9"/>
      <c r="H165" s="9"/>
      <c r="I165" s="9"/>
      <c r="J165" s="9"/>
      <c r="K165" s="10"/>
      <c r="L165" s="11"/>
      <c r="M165" s="11"/>
      <c r="N165" s="228"/>
      <c r="O165" s="227"/>
      <c r="P165" s="6"/>
      <c r="Q165" s="6"/>
      <c r="R165" s="6"/>
      <c r="S165" s="1"/>
    </row>
    <row r="166" spans="1:19" x14ac:dyDescent="0.25">
      <c r="A166" s="1"/>
      <c r="C166" s="229"/>
      <c r="D166" s="229" t="s">
        <v>2</v>
      </c>
      <c r="E166" s="230" t="s">
        <v>283</v>
      </c>
      <c r="F166" s="230"/>
      <c r="G166" s="230"/>
      <c r="H166" s="230"/>
      <c r="I166" s="230"/>
      <c r="J166" s="230"/>
      <c r="K166" s="10"/>
      <c r="L166" s="11"/>
      <c r="M166" s="11"/>
      <c r="N166" s="228"/>
      <c r="O166" s="227"/>
      <c r="P166" s="6"/>
      <c r="Q166" s="6"/>
      <c r="R166" s="6"/>
      <c r="S166" s="1"/>
    </row>
    <row r="167" spans="1:19" x14ac:dyDescent="0.25">
      <c r="A167" s="13"/>
      <c r="C167" s="145"/>
      <c r="D167" s="145" t="s">
        <v>4</v>
      </c>
      <c r="E167" s="231" t="s">
        <v>70</v>
      </c>
      <c r="F167" s="231"/>
      <c r="G167" s="16"/>
      <c r="H167" s="87"/>
      <c r="I167" s="88"/>
      <c r="J167" s="89"/>
      <c r="K167" s="6"/>
      <c r="L167" s="11"/>
      <c r="M167" s="11"/>
      <c r="N167" s="228"/>
      <c r="O167" s="227"/>
      <c r="P167" s="6"/>
      <c r="Q167" s="6"/>
      <c r="R167" s="6"/>
      <c r="S167" s="1"/>
    </row>
    <row r="168" spans="1:19" ht="15.75" thickBot="1" x14ac:dyDescent="0.3">
      <c r="A168" s="13"/>
      <c r="B168" s="90"/>
      <c r="C168" s="90"/>
      <c r="D168" s="90"/>
      <c r="E168" s="91"/>
      <c r="F168" s="91"/>
      <c r="G168" s="21"/>
      <c r="H168" s="94"/>
      <c r="I168" s="95"/>
      <c r="J168" s="27"/>
      <c r="K168" s="6"/>
      <c r="L168" s="11"/>
      <c r="M168" s="11"/>
      <c r="N168" s="228"/>
      <c r="O168" s="227"/>
      <c r="P168" s="6"/>
      <c r="Q168" s="6"/>
      <c r="R168" s="6"/>
      <c r="S168" s="1"/>
    </row>
    <row r="169" spans="1:19" x14ac:dyDescent="0.25">
      <c r="A169" s="10"/>
      <c r="B169" s="240" t="s">
        <v>217</v>
      </c>
      <c r="C169" s="241" t="s">
        <v>7</v>
      </c>
      <c r="D169" s="242"/>
      <c r="E169" s="243" t="s">
        <v>218</v>
      </c>
      <c r="F169" s="243" t="s">
        <v>219</v>
      </c>
      <c r="G169" s="243" t="s">
        <v>10</v>
      </c>
      <c r="H169" s="244" t="s">
        <v>73</v>
      </c>
      <c r="I169" s="241" t="s">
        <v>12</v>
      </c>
      <c r="J169" s="245"/>
      <c r="K169" s="245"/>
      <c r="L169" s="245"/>
      <c r="M169" s="242"/>
      <c r="N169" s="246" t="s">
        <v>13</v>
      </c>
      <c r="O169" s="247"/>
      <c r="P169" s="246" t="s">
        <v>14</v>
      </c>
      <c r="Q169" s="247"/>
      <c r="R169" s="246" t="s">
        <v>15</v>
      </c>
      <c r="S169" s="248"/>
    </row>
    <row r="170" spans="1:19" x14ac:dyDescent="0.25">
      <c r="A170" s="10"/>
      <c r="B170" s="249"/>
      <c r="C170" s="39" t="s">
        <v>16</v>
      </c>
      <c r="D170" s="39" t="s">
        <v>17</v>
      </c>
      <c r="E170" s="250"/>
      <c r="F170" s="250"/>
      <c r="G170" s="250"/>
      <c r="H170" s="251"/>
      <c r="I170" s="252" t="s">
        <v>18</v>
      </c>
      <c r="J170" s="253"/>
      <c r="K170" s="252" t="s">
        <v>19</v>
      </c>
      <c r="L170" s="254"/>
      <c r="M170" s="253"/>
      <c r="N170" s="255" t="s">
        <v>20</v>
      </c>
      <c r="O170" s="256"/>
      <c r="P170" s="255" t="s">
        <v>20</v>
      </c>
      <c r="Q170" s="256"/>
      <c r="R170" s="255"/>
      <c r="S170" s="257"/>
    </row>
    <row r="171" spans="1:19" ht="23.25" thickBot="1" x14ac:dyDescent="0.3">
      <c r="A171" s="37"/>
      <c r="B171" s="249"/>
      <c r="C171" s="250"/>
      <c r="D171" s="250"/>
      <c r="E171" s="250"/>
      <c r="F171" s="250"/>
      <c r="G171" s="250"/>
      <c r="H171" s="251"/>
      <c r="I171" s="102" t="s">
        <v>24</v>
      </c>
      <c r="J171" s="43" t="s">
        <v>22</v>
      </c>
      <c r="K171" s="43" t="s">
        <v>220</v>
      </c>
      <c r="L171" s="43" t="s">
        <v>24</v>
      </c>
      <c r="M171" s="258" t="s">
        <v>25</v>
      </c>
      <c r="N171" s="259" t="s">
        <v>26</v>
      </c>
      <c r="O171" s="43" t="s">
        <v>25</v>
      </c>
      <c r="P171" s="43" t="s">
        <v>21</v>
      </c>
      <c r="Q171" s="43" t="s">
        <v>25</v>
      </c>
      <c r="R171" s="260" t="s">
        <v>27</v>
      </c>
      <c r="S171" s="261" t="s">
        <v>28</v>
      </c>
    </row>
    <row r="172" spans="1:19" ht="56.25" x14ac:dyDescent="0.25">
      <c r="A172" s="37"/>
      <c r="B172" s="364">
        <v>1699510010</v>
      </c>
      <c r="C172" s="380"/>
      <c r="D172" s="365" t="s">
        <v>358</v>
      </c>
      <c r="E172" s="365" t="s">
        <v>310</v>
      </c>
      <c r="F172" s="365" t="s">
        <v>155</v>
      </c>
      <c r="G172" s="365" t="s">
        <v>359</v>
      </c>
      <c r="H172" s="265">
        <v>620000</v>
      </c>
      <c r="I172" s="265">
        <v>186000</v>
      </c>
      <c r="J172" s="366">
        <v>186000</v>
      </c>
      <c r="K172" s="365" t="s">
        <v>38</v>
      </c>
      <c r="L172" s="365">
        <v>0</v>
      </c>
      <c r="M172" s="367">
        <v>0</v>
      </c>
      <c r="N172" s="368">
        <f>I172*100/H172</f>
        <v>30</v>
      </c>
      <c r="O172" s="365">
        <f>J172*100/H172</f>
        <v>30</v>
      </c>
      <c r="P172" s="365"/>
      <c r="Q172" s="365"/>
      <c r="R172" s="365"/>
      <c r="S172" s="369" t="s">
        <v>34</v>
      </c>
    </row>
    <row r="173" spans="1:19" ht="67.5" x14ac:dyDescent="0.25">
      <c r="A173" s="37"/>
      <c r="B173" s="375">
        <v>169951009</v>
      </c>
      <c r="C173" s="187"/>
      <c r="D173" s="187" t="s">
        <v>360</v>
      </c>
      <c r="E173" s="187" t="s">
        <v>172</v>
      </c>
      <c r="F173" s="187" t="s">
        <v>173</v>
      </c>
      <c r="G173" s="187" t="s">
        <v>359</v>
      </c>
      <c r="H173" s="271">
        <v>620000</v>
      </c>
      <c r="I173" s="271">
        <v>186000</v>
      </c>
      <c r="J173" s="339">
        <v>186000</v>
      </c>
      <c r="K173" s="187" t="s">
        <v>38</v>
      </c>
      <c r="L173" s="187">
        <v>0</v>
      </c>
      <c r="M173" s="376">
        <v>0</v>
      </c>
      <c r="N173" s="340">
        <f>I173*100/H173</f>
        <v>30</v>
      </c>
      <c r="O173" s="187">
        <f>J173*100/H173</f>
        <v>30</v>
      </c>
      <c r="P173" s="187"/>
      <c r="Q173" s="187"/>
      <c r="R173" s="187"/>
      <c r="S173" s="341" t="s">
        <v>34</v>
      </c>
    </row>
    <row r="174" spans="1:19" ht="68.25" thickBot="1" x14ac:dyDescent="0.3">
      <c r="A174" s="37"/>
      <c r="B174" s="370">
        <v>169951011</v>
      </c>
      <c r="C174" s="344"/>
      <c r="D174" s="344" t="s">
        <v>360</v>
      </c>
      <c r="E174" s="344" t="s">
        <v>65</v>
      </c>
      <c r="F174" s="344" t="s">
        <v>145</v>
      </c>
      <c r="G174" s="344" t="s">
        <v>359</v>
      </c>
      <c r="H174" s="276">
        <v>620000</v>
      </c>
      <c r="I174" s="276">
        <v>180000</v>
      </c>
      <c r="J174" s="377">
        <v>180000</v>
      </c>
      <c r="K174" s="344" t="s">
        <v>38</v>
      </c>
      <c r="L174" s="344">
        <v>0</v>
      </c>
      <c r="M174" s="371">
        <v>0</v>
      </c>
      <c r="N174" s="343">
        <f>I174*100/H174</f>
        <v>29.032258064516128</v>
      </c>
      <c r="O174" s="344">
        <f>J174*100/H174</f>
        <v>29.032258064516128</v>
      </c>
      <c r="P174" s="344"/>
      <c r="Q174" s="344"/>
      <c r="R174" s="344"/>
      <c r="S174" s="345" t="s">
        <v>34</v>
      </c>
    </row>
    <row r="175" spans="1:19" ht="15.75" thickBot="1" x14ac:dyDescent="0.3">
      <c r="A175" s="69"/>
      <c r="B175" s="59"/>
      <c r="C175" s="59"/>
      <c r="D175" s="59"/>
      <c r="E175" s="60"/>
      <c r="F175" s="60"/>
      <c r="G175" s="205" t="s">
        <v>138</v>
      </c>
      <c r="H175" s="61">
        <f>H145+H146+H148+H172+H173+H174</f>
        <v>2132234.2400000002</v>
      </c>
      <c r="I175" s="192">
        <f>I147+I148+I172+I173+I174</f>
        <v>704418.51</v>
      </c>
      <c r="J175" s="192">
        <f>J145+J146+J147+J148+J172+J173+J174</f>
        <v>919298.51</v>
      </c>
      <c r="K175" s="221">
        <f>SUM(K171:K171)</f>
        <v>0</v>
      </c>
      <c r="L175" s="222">
        <f>SUM(L171:L171)</f>
        <v>0</v>
      </c>
      <c r="M175" s="223">
        <f>SUM(M171:M171)</f>
        <v>0</v>
      </c>
      <c r="N175" s="363"/>
      <c r="O175" s="60"/>
      <c r="P175" s="60"/>
      <c r="Q175" s="60"/>
      <c r="R175" s="60"/>
      <c r="S175" s="60"/>
    </row>
    <row r="176" spans="1:19" x14ac:dyDescent="0.25">
      <c r="A176" s="69"/>
      <c r="B176" s="59"/>
      <c r="C176" s="59"/>
      <c r="D176" s="59"/>
      <c r="E176" s="60"/>
      <c r="F176" s="60"/>
      <c r="G176" s="358"/>
      <c r="H176" s="70"/>
      <c r="I176" s="70"/>
      <c r="J176" s="70"/>
      <c r="K176" s="205"/>
      <c r="L176" s="175"/>
      <c r="M176" s="336"/>
      <c r="N176" s="278"/>
      <c r="O176" s="60"/>
      <c r="P176" s="60"/>
      <c r="Q176" s="60"/>
      <c r="R176" s="60"/>
      <c r="S176" s="60"/>
    </row>
    <row r="177" spans="1:19" x14ac:dyDescent="0.25">
      <c r="A177" s="69"/>
      <c r="B177" s="59"/>
      <c r="C177" s="59"/>
      <c r="D177" s="59"/>
      <c r="E177" s="60"/>
      <c r="F177" s="60"/>
      <c r="G177" s="358"/>
      <c r="H177" s="70"/>
      <c r="I177" s="70"/>
      <c r="J177" s="70"/>
      <c r="K177" s="205"/>
      <c r="L177" s="175"/>
      <c r="M177" s="336"/>
      <c r="N177" s="278"/>
      <c r="O177" s="60"/>
      <c r="P177" s="60"/>
      <c r="Q177" s="60"/>
      <c r="R177" s="60"/>
      <c r="S177" s="60"/>
    </row>
    <row r="178" spans="1:19" x14ac:dyDescent="0.25">
      <c r="A178" s="69"/>
      <c r="B178" s="60"/>
      <c r="C178" s="60"/>
      <c r="D178" s="60"/>
      <c r="E178" s="60"/>
      <c r="F178" s="60"/>
      <c r="G178" s="37"/>
      <c r="H178" s="356"/>
      <c r="I178" s="356"/>
      <c r="J178" s="356"/>
      <c r="K178" s="205"/>
      <c r="L178" s="175"/>
      <c r="M178" s="336"/>
      <c r="N178" s="278"/>
      <c r="O178" s="60"/>
      <c r="P178" s="60"/>
      <c r="Q178" s="60"/>
      <c r="R178" s="60"/>
      <c r="S178" s="60"/>
    </row>
    <row r="179" spans="1:19" x14ac:dyDescent="0.25">
      <c r="A179" s="69"/>
      <c r="B179" s="68"/>
      <c r="C179" s="68"/>
      <c r="D179" s="68"/>
      <c r="E179" s="69"/>
      <c r="F179" s="279"/>
      <c r="G179" s="69"/>
      <c r="H179" s="292"/>
      <c r="I179" s="293"/>
      <c r="J179" s="294"/>
      <c r="K179" s="205"/>
      <c r="L179" s="295"/>
      <c r="M179" s="296"/>
      <c r="N179" s="278"/>
      <c r="O179" s="291"/>
      <c r="P179" s="60"/>
      <c r="Q179" s="60"/>
      <c r="R179" s="60"/>
      <c r="S179" s="60"/>
    </row>
    <row r="180" spans="1:19" x14ac:dyDescent="0.25">
      <c r="A180" s="13"/>
      <c r="B180" s="1"/>
      <c r="C180" s="1"/>
      <c r="D180" s="1"/>
      <c r="E180" s="1"/>
      <c r="F180" s="2"/>
      <c r="G180" s="1"/>
      <c r="H180" s="80"/>
      <c r="I180" s="80"/>
      <c r="J180" s="1"/>
      <c r="K180" s="6"/>
      <c r="L180" s="1"/>
      <c r="M180" s="1"/>
      <c r="N180" s="226"/>
      <c r="O180" s="227"/>
      <c r="P180" s="6"/>
      <c r="Q180" s="6"/>
      <c r="R180" s="6"/>
      <c r="S180" s="1"/>
    </row>
    <row r="181" spans="1:19" x14ac:dyDescent="0.25">
      <c r="A181" s="13"/>
      <c r="B181" s="1"/>
      <c r="C181" s="1"/>
      <c r="D181" s="1"/>
      <c r="E181" s="1"/>
      <c r="F181" s="2"/>
      <c r="G181" s="1"/>
      <c r="H181" s="80"/>
      <c r="I181" s="80"/>
      <c r="J181" s="1"/>
      <c r="K181" s="6"/>
      <c r="L181" s="1"/>
      <c r="M181" s="1"/>
      <c r="N181" s="226"/>
      <c r="O181" s="227"/>
      <c r="P181" s="6"/>
      <c r="Q181" s="6"/>
      <c r="R181" s="6"/>
      <c r="S181" s="1"/>
    </row>
    <row r="182" spans="1:19" x14ac:dyDescent="0.25">
      <c r="A182" s="13"/>
      <c r="B182" s="1"/>
      <c r="C182" s="1"/>
      <c r="D182" s="1"/>
      <c r="E182" s="1"/>
      <c r="F182" s="2"/>
      <c r="G182" s="1"/>
      <c r="H182" s="80"/>
      <c r="I182" s="80"/>
      <c r="J182" s="1"/>
      <c r="K182" s="6"/>
      <c r="L182" s="1"/>
      <c r="M182" s="1"/>
      <c r="N182" s="226"/>
      <c r="O182" s="227"/>
      <c r="P182" s="6"/>
      <c r="Q182" s="6"/>
      <c r="R182" s="6"/>
      <c r="S182" s="1"/>
    </row>
    <row r="183" spans="1:19" x14ac:dyDescent="0.25">
      <c r="A183" s="13"/>
      <c r="B183" s="1"/>
      <c r="C183" s="1"/>
      <c r="D183" s="1"/>
      <c r="E183" s="1"/>
      <c r="F183" s="2"/>
      <c r="G183" s="1"/>
      <c r="H183" s="80"/>
      <c r="I183" s="80"/>
      <c r="J183" s="1"/>
      <c r="K183" s="6"/>
      <c r="L183" s="1"/>
      <c r="M183" s="1"/>
      <c r="N183" s="226"/>
      <c r="O183" s="227"/>
      <c r="P183" s="6"/>
      <c r="Q183" s="6"/>
      <c r="R183" s="6"/>
      <c r="S183" s="1"/>
    </row>
    <row r="184" spans="1:19" x14ac:dyDescent="0.25">
      <c r="A184" s="13"/>
      <c r="B184" s="1"/>
      <c r="C184" s="1"/>
      <c r="D184" s="1"/>
      <c r="E184" s="1"/>
      <c r="F184" s="2"/>
      <c r="G184" s="1"/>
      <c r="H184" s="80"/>
      <c r="I184" s="80"/>
      <c r="J184" s="1"/>
      <c r="K184" s="6"/>
      <c r="L184" s="1"/>
      <c r="M184" s="1"/>
      <c r="N184" s="226"/>
      <c r="O184" s="227"/>
      <c r="P184" s="6"/>
      <c r="Q184" s="6"/>
      <c r="R184" s="6"/>
      <c r="S184" s="1"/>
    </row>
    <row r="185" spans="1:19" x14ac:dyDescent="0.25">
      <c r="A185" s="13"/>
      <c r="B185" s="1"/>
      <c r="C185" s="1"/>
      <c r="D185" s="1"/>
      <c r="E185" s="1"/>
      <c r="F185" s="2"/>
      <c r="G185" s="1"/>
      <c r="H185" s="80"/>
      <c r="I185" s="80"/>
      <c r="J185" s="1"/>
      <c r="K185" s="6"/>
      <c r="L185" s="1"/>
      <c r="M185" s="1"/>
      <c r="N185" s="226"/>
      <c r="O185" s="227"/>
      <c r="P185" s="6"/>
      <c r="Q185" s="6"/>
      <c r="R185" s="6"/>
      <c r="S185" s="1"/>
    </row>
    <row r="186" spans="1:19" x14ac:dyDescent="0.25">
      <c r="A186" s="13"/>
      <c r="B186" s="1"/>
      <c r="C186" s="1"/>
      <c r="D186" s="1"/>
      <c r="E186" s="1"/>
      <c r="F186" s="2"/>
      <c r="G186" s="1"/>
      <c r="H186" s="80"/>
      <c r="I186" s="80"/>
      <c r="J186" s="1"/>
      <c r="K186" s="6"/>
      <c r="L186" s="1"/>
      <c r="M186" s="1"/>
      <c r="N186" s="226"/>
      <c r="O186" s="227"/>
      <c r="P186" s="6"/>
      <c r="Q186" s="6"/>
      <c r="R186" s="6"/>
      <c r="S186" s="1"/>
    </row>
    <row r="187" spans="1:19" x14ac:dyDescent="0.25">
      <c r="A187" s="13"/>
      <c r="B187" s="1"/>
      <c r="C187" s="1"/>
      <c r="D187" s="1"/>
      <c r="E187" s="1"/>
      <c r="F187" s="2"/>
      <c r="G187" s="1"/>
      <c r="H187" s="80"/>
      <c r="I187" s="80"/>
      <c r="J187" s="1"/>
      <c r="K187" s="6"/>
      <c r="L187" s="1"/>
      <c r="M187" s="1"/>
      <c r="N187" s="226"/>
      <c r="O187" s="227"/>
      <c r="P187" s="6"/>
      <c r="Q187" s="6"/>
      <c r="R187" s="6"/>
      <c r="S187" s="1"/>
    </row>
    <row r="188" spans="1:19" x14ac:dyDescent="0.25">
      <c r="A188" s="13"/>
      <c r="B188" s="1"/>
      <c r="C188" s="1"/>
      <c r="D188" s="1"/>
      <c r="E188" s="1"/>
      <c r="F188" s="2"/>
      <c r="G188" s="1"/>
      <c r="H188" s="80"/>
      <c r="I188" s="80"/>
      <c r="J188" s="1"/>
      <c r="K188" s="6"/>
      <c r="L188" s="1"/>
      <c r="M188" s="1"/>
      <c r="N188" s="226"/>
      <c r="O188" s="227"/>
      <c r="P188" s="6"/>
      <c r="Q188" s="6"/>
      <c r="R188" s="6"/>
      <c r="S188" s="1"/>
    </row>
    <row r="189" spans="1:19" x14ac:dyDescent="0.25">
      <c r="A189" s="1"/>
      <c r="B189" s="1"/>
      <c r="C189" s="1" t="s">
        <v>139</v>
      </c>
      <c r="D189" s="2"/>
      <c r="E189" s="1"/>
      <c r="F189" s="2"/>
      <c r="G189" s="1"/>
      <c r="H189" s="80"/>
      <c r="I189" s="80"/>
      <c r="J189" s="1"/>
      <c r="K189" s="6"/>
      <c r="L189" s="1"/>
      <c r="M189" s="1"/>
      <c r="N189" s="226"/>
      <c r="O189" s="227"/>
      <c r="P189" s="6"/>
      <c r="Q189" s="6"/>
      <c r="R189" s="6"/>
      <c r="S189" s="1"/>
    </row>
    <row r="190" spans="1:19" x14ac:dyDescent="0.25">
      <c r="A190" s="1"/>
      <c r="B190" s="1"/>
      <c r="C190" s="1"/>
      <c r="D190" s="2"/>
      <c r="E190" s="1"/>
      <c r="F190" s="2"/>
      <c r="G190" s="1"/>
      <c r="H190" s="80"/>
      <c r="I190" s="80"/>
      <c r="J190" s="1"/>
      <c r="K190" s="6"/>
      <c r="L190" s="1"/>
      <c r="M190" s="1"/>
      <c r="N190" s="226"/>
      <c r="O190" s="227"/>
      <c r="P190" s="6"/>
      <c r="Q190" s="6"/>
      <c r="R190" s="6"/>
      <c r="S190" s="1"/>
    </row>
    <row r="191" spans="1:19" x14ac:dyDescent="0.25">
      <c r="A191" s="1"/>
      <c r="B191" s="1"/>
      <c r="C191" s="1"/>
      <c r="D191" s="2"/>
      <c r="E191" s="1"/>
      <c r="F191" s="2"/>
      <c r="G191" s="1"/>
      <c r="H191" s="80"/>
      <c r="I191" s="80"/>
      <c r="J191" s="1"/>
      <c r="K191" s="6"/>
      <c r="L191" s="1"/>
      <c r="M191" s="1"/>
      <c r="N191" s="226"/>
      <c r="O191" s="227"/>
      <c r="P191" s="6"/>
      <c r="Q191" s="6"/>
      <c r="R191" s="6"/>
      <c r="S191" s="1"/>
    </row>
    <row r="192" spans="1:19" x14ac:dyDescent="0.25">
      <c r="A192" s="1"/>
      <c r="B192" s="1"/>
      <c r="C192" s="1"/>
      <c r="D192" s="2"/>
      <c r="E192" s="1"/>
      <c r="F192" s="2"/>
      <c r="G192" s="1"/>
      <c r="H192" s="80"/>
      <c r="I192" s="80"/>
      <c r="J192" s="1"/>
      <c r="K192" s="6"/>
      <c r="L192" s="1"/>
      <c r="M192" s="1"/>
      <c r="N192" s="226"/>
      <c r="O192" s="227"/>
      <c r="P192" s="6"/>
      <c r="Q192" s="6"/>
      <c r="R192" s="6"/>
      <c r="S192" s="1"/>
    </row>
    <row r="193" spans="1:19" x14ac:dyDescent="0.25">
      <c r="A193" s="1"/>
      <c r="B193" s="81" t="s">
        <v>0</v>
      </c>
      <c r="C193" s="81"/>
      <c r="D193" s="81"/>
      <c r="E193" s="9" t="s">
        <v>348</v>
      </c>
      <c r="F193" s="9"/>
      <c r="G193" s="9"/>
      <c r="H193" s="9"/>
      <c r="I193" s="9"/>
      <c r="J193" s="9"/>
      <c r="K193" s="10"/>
      <c r="L193" s="11"/>
      <c r="M193" s="11"/>
      <c r="N193" s="228"/>
      <c r="O193" s="227"/>
      <c r="P193" s="6"/>
      <c r="Q193" s="6"/>
      <c r="R193" s="6"/>
      <c r="S193" s="1"/>
    </row>
    <row r="194" spans="1:19" x14ac:dyDescent="0.25">
      <c r="A194" s="1"/>
      <c r="C194" s="229"/>
      <c r="D194" s="229" t="s">
        <v>2</v>
      </c>
      <c r="E194" s="230" t="s">
        <v>324</v>
      </c>
      <c r="F194" s="230"/>
      <c r="G194" s="230"/>
      <c r="H194" s="230"/>
      <c r="I194" s="230"/>
      <c r="J194" s="230"/>
      <c r="K194" s="10"/>
      <c r="L194" s="11"/>
      <c r="M194" s="11"/>
      <c r="N194" s="228"/>
      <c r="O194" s="227"/>
      <c r="P194" s="6"/>
      <c r="Q194" s="6"/>
      <c r="R194" s="6"/>
      <c r="S194" s="1"/>
    </row>
    <row r="195" spans="1:19" x14ac:dyDescent="0.25">
      <c r="A195" s="13"/>
      <c r="C195" s="145"/>
      <c r="D195" s="145" t="s">
        <v>4</v>
      </c>
      <c r="E195" s="231" t="s">
        <v>70</v>
      </c>
      <c r="F195" s="231"/>
      <c r="G195" s="16"/>
      <c r="H195" s="87"/>
      <c r="I195" s="88"/>
      <c r="J195" s="89"/>
      <c r="K195" s="6"/>
      <c r="L195" s="11"/>
      <c r="M195" s="11"/>
      <c r="N195" s="228"/>
      <c r="O195" s="227"/>
      <c r="P195" s="6"/>
      <c r="Q195" s="6"/>
      <c r="R195" s="6"/>
      <c r="S195" s="1"/>
    </row>
    <row r="196" spans="1:19" ht="15.75" thickBot="1" x14ac:dyDescent="0.3">
      <c r="A196" s="13"/>
      <c r="B196" s="25"/>
      <c r="C196" s="25"/>
      <c r="D196" s="25"/>
      <c r="E196" s="25"/>
      <c r="F196" s="25"/>
      <c r="G196" s="21"/>
      <c r="H196" s="94"/>
      <c r="I196" s="95"/>
      <c r="J196" s="27"/>
      <c r="K196" s="26"/>
      <c r="L196" s="27"/>
      <c r="M196" s="27"/>
      <c r="N196" s="298"/>
      <c r="O196" s="291"/>
      <c r="P196" s="26"/>
      <c r="Q196" s="26"/>
      <c r="R196" s="26"/>
      <c r="S196" s="1"/>
    </row>
    <row r="197" spans="1:19" x14ac:dyDescent="0.25">
      <c r="A197" s="10"/>
      <c r="B197" s="240" t="s">
        <v>217</v>
      </c>
      <c r="C197" s="241" t="s">
        <v>7</v>
      </c>
      <c r="D197" s="242"/>
      <c r="E197" s="243" t="s">
        <v>218</v>
      </c>
      <c r="F197" s="243" t="s">
        <v>219</v>
      </c>
      <c r="G197" s="243" t="s">
        <v>10</v>
      </c>
      <c r="H197" s="244" t="s">
        <v>73</v>
      </c>
      <c r="I197" s="241" t="s">
        <v>12</v>
      </c>
      <c r="J197" s="245"/>
      <c r="K197" s="245"/>
      <c r="L197" s="245"/>
      <c r="M197" s="242"/>
      <c r="N197" s="246" t="s">
        <v>13</v>
      </c>
      <c r="O197" s="247"/>
      <c r="P197" s="246" t="s">
        <v>14</v>
      </c>
      <c r="Q197" s="247"/>
      <c r="R197" s="246" t="s">
        <v>15</v>
      </c>
      <c r="S197" s="248"/>
    </row>
    <row r="198" spans="1:19" x14ac:dyDescent="0.25">
      <c r="A198" s="10"/>
      <c r="B198" s="249"/>
      <c r="C198" s="39" t="s">
        <v>16</v>
      </c>
      <c r="D198" s="39" t="s">
        <v>17</v>
      </c>
      <c r="E198" s="250"/>
      <c r="F198" s="250"/>
      <c r="G198" s="250"/>
      <c r="H198" s="251"/>
      <c r="I198" s="252" t="s">
        <v>18</v>
      </c>
      <c r="J198" s="253"/>
      <c r="K198" s="252" t="s">
        <v>19</v>
      </c>
      <c r="L198" s="254"/>
      <c r="M198" s="253"/>
      <c r="N198" s="255" t="s">
        <v>20</v>
      </c>
      <c r="O198" s="256"/>
      <c r="P198" s="255" t="s">
        <v>20</v>
      </c>
      <c r="Q198" s="256"/>
      <c r="R198" s="255"/>
      <c r="S198" s="257"/>
    </row>
    <row r="199" spans="1:19" ht="27" customHeight="1" thickBot="1" x14ac:dyDescent="0.3">
      <c r="A199" s="37"/>
      <c r="B199" s="249"/>
      <c r="C199" s="250"/>
      <c r="D199" s="250"/>
      <c r="E199" s="250"/>
      <c r="F199" s="250"/>
      <c r="G199" s="250"/>
      <c r="H199" s="251"/>
      <c r="I199" s="102" t="s">
        <v>24</v>
      </c>
      <c r="J199" s="43" t="s">
        <v>22</v>
      </c>
      <c r="K199" s="43" t="s">
        <v>220</v>
      </c>
      <c r="L199" s="43" t="s">
        <v>24</v>
      </c>
      <c r="M199" s="258" t="s">
        <v>25</v>
      </c>
      <c r="N199" s="259" t="s">
        <v>26</v>
      </c>
      <c r="O199" s="43" t="s">
        <v>25</v>
      </c>
      <c r="P199" s="43" t="s">
        <v>21</v>
      </c>
      <c r="Q199" s="43" t="s">
        <v>25</v>
      </c>
      <c r="R199" s="260" t="s">
        <v>27</v>
      </c>
      <c r="S199" s="261" t="s">
        <v>28</v>
      </c>
    </row>
    <row r="200" spans="1:19" ht="27" customHeight="1" x14ac:dyDescent="0.25">
      <c r="A200" s="37"/>
      <c r="B200" s="364">
        <v>169951003</v>
      </c>
      <c r="C200" s="110">
        <v>411001</v>
      </c>
      <c r="D200" s="110" t="s">
        <v>325</v>
      </c>
      <c r="E200" s="110" t="s">
        <v>38</v>
      </c>
      <c r="F200" s="110" t="s">
        <v>38</v>
      </c>
      <c r="G200" s="110" t="s">
        <v>38</v>
      </c>
      <c r="H200" s="265">
        <v>157209.29999999999</v>
      </c>
      <c r="I200" s="197">
        <v>22729</v>
      </c>
      <c r="J200" s="197">
        <v>22729</v>
      </c>
      <c r="K200" s="112">
        <v>0</v>
      </c>
      <c r="L200" s="112">
        <v>0</v>
      </c>
      <c r="M200" s="112">
        <v>0</v>
      </c>
      <c r="N200" s="112">
        <f>I200*100/H200</f>
        <v>14.457796071860889</v>
      </c>
      <c r="O200" s="112">
        <f>J200*100/H200</f>
        <v>14.457796071860889</v>
      </c>
      <c r="P200" s="112">
        <f>I200*100/H200</f>
        <v>14.457796071860889</v>
      </c>
      <c r="Q200" s="112">
        <f>J200*100/H200</f>
        <v>14.457796071860889</v>
      </c>
      <c r="R200" s="110"/>
      <c r="S200" s="113" t="s">
        <v>34</v>
      </c>
    </row>
    <row r="201" spans="1:19" ht="45.75" thickBot="1" x14ac:dyDescent="0.3">
      <c r="A201" s="37"/>
      <c r="B201" s="273"/>
      <c r="C201" s="274">
        <v>411002</v>
      </c>
      <c r="D201" s="274" t="s">
        <v>361</v>
      </c>
      <c r="E201" s="274" t="s">
        <v>75</v>
      </c>
      <c r="F201" s="127" t="s">
        <v>199</v>
      </c>
      <c r="G201" s="334" t="s">
        <v>328</v>
      </c>
      <c r="H201" s="276" t="s">
        <v>317</v>
      </c>
      <c r="I201" s="202">
        <v>20636.400000000001</v>
      </c>
      <c r="J201" s="202">
        <v>20636.400000000001</v>
      </c>
      <c r="K201" s="134">
        <v>0</v>
      </c>
      <c r="L201" s="134">
        <v>0</v>
      </c>
      <c r="M201" s="134">
        <v>0</v>
      </c>
      <c r="N201" s="134" t="e">
        <f>(I201*100)/H201</f>
        <v>#VALUE!</v>
      </c>
      <c r="O201" s="134">
        <v>100</v>
      </c>
      <c r="P201" s="134"/>
      <c r="Q201" s="134"/>
      <c r="R201" s="132"/>
      <c r="S201" s="135" t="s">
        <v>34</v>
      </c>
    </row>
    <row r="202" spans="1:19" ht="15.75" thickBot="1" x14ac:dyDescent="0.3">
      <c r="A202" s="69"/>
      <c r="B202" s="59"/>
      <c r="C202" s="59"/>
      <c r="D202" s="59"/>
      <c r="E202" s="60"/>
      <c r="F202" s="60"/>
      <c r="G202" s="205" t="s">
        <v>138</v>
      </c>
      <c r="H202" s="381">
        <f>SUM(H200:H201)</f>
        <v>157209.29999999999</v>
      </c>
      <c r="I202" s="192">
        <f>SUM(I200:I201)</f>
        <v>43365.4</v>
      </c>
      <c r="J202" s="324">
        <f>SUM(J200:J201)</f>
        <v>43365.4</v>
      </c>
      <c r="K202" s="221">
        <v>0</v>
      </c>
      <c r="L202" s="222">
        <f>SUM(L201:L201)</f>
        <v>0</v>
      </c>
      <c r="M202" s="223">
        <f>SUM(M201:M201)</f>
        <v>0</v>
      </c>
      <c r="N202" s="278"/>
      <c r="O202" s="60"/>
      <c r="P202" s="60"/>
      <c r="Q202" s="60"/>
      <c r="R202" s="60"/>
      <c r="S202" s="60"/>
    </row>
    <row r="203" spans="1:19" x14ac:dyDescent="0.25">
      <c r="A203" s="69"/>
      <c r="B203" s="59"/>
      <c r="C203" s="59"/>
      <c r="D203" s="59"/>
      <c r="E203" s="60"/>
      <c r="F203" s="60"/>
      <c r="G203" s="205"/>
      <c r="H203" s="378"/>
      <c r="I203" s="70"/>
      <c r="J203" s="325"/>
      <c r="K203" s="224"/>
      <c r="L203" s="225"/>
      <c r="M203" s="225"/>
      <c r="N203" s="278"/>
      <c r="O203" s="60"/>
      <c r="P203" s="60"/>
      <c r="Q203" s="60"/>
      <c r="R203" s="60"/>
      <c r="S203" s="60"/>
    </row>
    <row r="204" spans="1:19" x14ac:dyDescent="0.25">
      <c r="A204" s="69"/>
      <c r="B204" s="59"/>
      <c r="C204" s="59"/>
      <c r="D204" s="59"/>
      <c r="E204" s="60"/>
      <c r="F204" s="60"/>
      <c r="G204" s="205"/>
      <c r="H204" s="378"/>
      <c r="I204" s="70"/>
      <c r="J204" s="325"/>
      <c r="K204" s="224"/>
      <c r="L204" s="225"/>
      <c r="M204" s="225"/>
      <c r="N204" s="278"/>
      <c r="O204" s="60"/>
      <c r="P204" s="60"/>
      <c r="Q204" s="60"/>
      <c r="R204" s="60"/>
      <c r="S204" s="60"/>
    </row>
    <row r="205" spans="1:19" x14ac:dyDescent="0.25">
      <c r="A205" s="69"/>
      <c r="B205" s="59"/>
      <c r="C205" s="59"/>
      <c r="D205" s="59"/>
      <c r="E205" s="60"/>
      <c r="F205" s="60"/>
      <c r="G205" s="205"/>
      <c r="H205" s="378"/>
      <c r="I205" s="70"/>
      <c r="J205" s="325"/>
      <c r="K205" s="224"/>
      <c r="L205" s="225"/>
      <c r="M205" s="225"/>
      <c r="N205" s="278"/>
      <c r="O205" s="60"/>
      <c r="P205" s="60"/>
      <c r="Q205" s="60"/>
      <c r="R205" s="60"/>
      <c r="S205" s="60"/>
    </row>
    <row r="206" spans="1:19" x14ac:dyDescent="0.25">
      <c r="A206" s="69"/>
      <c r="B206" s="59"/>
      <c r="C206" s="59"/>
      <c r="D206" s="59"/>
      <c r="E206" s="60"/>
      <c r="F206" s="60"/>
      <c r="G206" s="205"/>
      <c r="H206" s="378"/>
      <c r="I206" s="70"/>
      <c r="J206" s="325"/>
      <c r="K206" s="224"/>
      <c r="L206" s="225"/>
      <c r="M206" s="225"/>
      <c r="N206" s="278"/>
      <c r="O206" s="60"/>
      <c r="P206" s="60"/>
      <c r="Q206" s="60"/>
      <c r="R206" s="60"/>
      <c r="S206" s="60"/>
    </row>
    <row r="207" spans="1:19" x14ac:dyDescent="0.25">
      <c r="A207" s="69"/>
      <c r="B207" s="59"/>
      <c r="C207" s="59"/>
      <c r="D207" s="59"/>
      <c r="E207" s="60"/>
      <c r="F207" s="60"/>
      <c r="G207" s="205"/>
      <c r="H207" s="70"/>
      <c r="I207" s="70"/>
      <c r="J207" s="325"/>
      <c r="K207" s="224"/>
      <c r="L207" s="225"/>
      <c r="M207" s="225"/>
      <c r="N207" s="278"/>
      <c r="O207" s="60"/>
      <c r="P207" s="60"/>
      <c r="Q207" s="60"/>
      <c r="R207" s="60"/>
      <c r="S207" s="60"/>
    </row>
    <row r="208" spans="1:19" x14ac:dyDescent="0.25">
      <c r="A208" s="13"/>
      <c r="B208" s="1"/>
      <c r="C208" s="1"/>
      <c r="D208" s="1"/>
      <c r="E208" s="1"/>
      <c r="F208" s="2"/>
      <c r="G208" s="1"/>
      <c r="H208" s="80"/>
      <c r="I208" s="80"/>
      <c r="J208" s="1"/>
      <c r="K208" s="6"/>
      <c r="L208" s="1"/>
      <c r="M208" s="1"/>
      <c r="N208" s="226"/>
      <c r="O208" s="227"/>
      <c r="P208" s="6"/>
      <c r="Q208" s="6"/>
      <c r="R208" s="6"/>
      <c r="S208" s="280"/>
    </row>
    <row r="209" spans="1:19" x14ac:dyDescent="0.25">
      <c r="A209" s="13"/>
      <c r="B209" s="1"/>
      <c r="C209" s="1"/>
      <c r="D209" s="1"/>
      <c r="E209" s="1"/>
      <c r="F209" s="2"/>
      <c r="G209" s="1"/>
      <c r="H209" s="80"/>
      <c r="I209" s="80"/>
      <c r="J209" s="1"/>
      <c r="K209" s="6"/>
      <c r="L209" s="1"/>
      <c r="M209" s="1"/>
      <c r="N209" s="226"/>
      <c r="O209" s="227"/>
      <c r="P209" s="6"/>
      <c r="Q209" s="6"/>
      <c r="R209" s="6"/>
      <c r="S209" s="1"/>
    </row>
    <row r="210" spans="1:19" x14ac:dyDescent="0.25">
      <c r="A210" s="13"/>
      <c r="B210" s="1"/>
      <c r="C210" s="1"/>
      <c r="D210" s="1"/>
      <c r="E210" s="1"/>
      <c r="F210" s="2"/>
      <c r="G210" s="1"/>
      <c r="H210" s="80"/>
      <c r="I210" s="80"/>
      <c r="J210" s="1"/>
      <c r="K210" s="6"/>
      <c r="L210" s="1"/>
      <c r="M210" s="1"/>
      <c r="N210" s="226"/>
      <c r="O210" s="227"/>
      <c r="P210" s="6"/>
      <c r="Q210" s="6"/>
      <c r="R210" s="6"/>
      <c r="S210" s="1"/>
    </row>
    <row r="211" spans="1:19" x14ac:dyDescent="0.25">
      <c r="A211" s="13"/>
      <c r="B211" s="1"/>
      <c r="C211" s="1"/>
      <c r="D211" s="1"/>
      <c r="E211" s="1"/>
      <c r="F211" s="2"/>
      <c r="G211" s="1"/>
      <c r="H211" s="80"/>
      <c r="I211" s="80"/>
      <c r="J211" s="1"/>
      <c r="K211" s="6"/>
      <c r="L211" s="1"/>
      <c r="M211" s="1"/>
      <c r="N211" s="226"/>
      <c r="O211" s="227"/>
      <c r="P211" s="6"/>
      <c r="Q211" s="6"/>
      <c r="R211" s="6"/>
      <c r="S211" s="1"/>
    </row>
    <row r="212" spans="1:19" x14ac:dyDescent="0.25">
      <c r="A212" s="13"/>
      <c r="B212" s="1"/>
      <c r="C212" s="1"/>
      <c r="D212" s="1"/>
      <c r="E212" s="1"/>
      <c r="F212" s="2"/>
      <c r="G212" s="1"/>
      <c r="H212" s="80"/>
      <c r="I212" s="80"/>
      <c r="J212" s="1"/>
      <c r="K212" s="6"/>
      <c r="L212" s="1"/>
      <c r="M212" s="1"/>
      <c r="N212" s="226"/>
      <c r="O212" s="227"/>
      <c r="P212" s="6"/>
      <c r="Q212" s="6"/>
      <c r="R212" s="6"/>
      <c r="S212" s="1"/>
    </row>
    <row r="213" spans="1:19" x14ac:dyDescent="0.25">
      <c r="A213" s="13"/>
      <c r="B213" s="1"/>
      <c r="C213" s="1"/>
      <c r="D213" s="1"/>
      <c r="E213" s="1"/>
      <c r="F213" s="2"/>
      <c r="G213" s="1"/>
      <c r="H213" s="80"/>
      <c r="I213" s="80"/>
      <c r="J213" s="1"/>
      <c r="K213" s="6"/>
      <c r="L213" s="1"/>
      <c r="M213" s="1"/>
      <c r="N213" s="226"/>
      <c r="O213" s="227"/>
      <c r="P213" s="6"/>
      <c r="Q213" s="6"/>
      <c r="R213" s="6"/>
      <c r="S213" s="1"/>
    </row>
    <row r="214" spans="1:19" x14ac:dyDescent="0.25">
      <c r="A214" s="13"/>
      <c r="B214" s="1"/>
      <c r="C214" s="1"/>
      <c r="D214" s="1"/>
      <c r="E214" s="1"/>
      <c r="F214" s="2"/>
      <c r="G214" s="1"/>
      <c r="H214" s="80"/>
      <c r="I214" s="80"/>
      <c r="J214" s="1"/>
      <c r="K214" s="6"/>
      <c r="L214" s="1"/>
      <c r="M214" s="1"/>
      <c r="N214" s="226"/>
      <c r="O214" s="227"/>
      <c r="P214" s="6"/>
      <c r="Q214" s="6"/>
      <c r="R214" s="6"/>
      <c r="S214" s="1"/>
    </row>
    <row r="215" spans="1:19" x14ac:dyDescent="0.25">
      <c r="A215" s="13"/>
      <c r="B215" s="1"/>
      <c r="C215" s="1"/>
      <c r="D215" s="1"/>
      <c r="E215" s="1"/>
      <c r="F215" s="2"/>
      <c r="G215" s="1"/>
      <c r="H215" s="80"/>
      <c r="I215" s="80"/>
      <c r="J215" s="1"/>
      <c r="K215" s="6"/>
      <c r="L215" s="1"/>
      <c r="M215" s="1"/>
      <c r="N215" s="226"/>
      <c r="O215" s="227"/>
      <c r="P215" s="6"/>
      <c r="Q215" s="6"/>
      <c r="R215" s="6"/>
      <c r="S215" s="1"/>
    </row>
    <row r="216" spans="1:19" x14ac:dyDescent="0.25">
      <c r="A216" s="13"/>
      <c r="B216" s="1"/>
      <c r="C216" s="1"/>
      <c r="D216" s="1"/>
      <c r="E216" s="1"/>
      <c r="F216" s="2"/>
      <c r="G216" s="1"/>
      <c r="H216" s="80"/>
      <c r="I216" s="80"/>
      <c r="J216" s="1"/>
      <c r="K216" s="6"/>
      <c r="L216" s="1"/>
      <c r="M216" s="1"/>
      <c r="N216" s="226"/>
      <c r="O216" s="227"/>
      <c r="P216" s="6"/>
      <c r="Q216" s="6"/>
      <c r="R216" s="6"/>
      <c r="S216" s="1"/>
    </row>
    <row r="217" spans="1:19" x14ac:dyDescent="0.25">
      <c r="A217" s="13"/>
      <c r="B217" s="1"/>
      <c r="C217" s="1"/>
      <c r="D217" s="1"/>
      <c r="E217" s="1"/>
      <c r="F217" s="2"/>
      <c r="G217" s="1"/>
      <c r="H217" s="80"/>
      <c r="I217" s="80"/>
      <c r="J217" s="1"/>
      <c r="K217" s="6"/>
      <c r="L217" s="1"/>
      <c r="M217" s="1"/>
      <c r="N217" s="226"/>
      <c r="O217" s="227"/>
      <c r="P217" s="6"/>
      <c r="Q217" s="6"/>
      <c r="R217" s="6"/>
      <c r="S217" s="1"/>
    </row>
    <row r="218" spans="1:19" x14ac:dyDescent="0.25">
      <c r="A218" s="13"/>
      <c r="B218" s="1"/>
      <c r="C218" s="1"/>
      <c r="D218" s="1"/>
      <c r="E218" s="1"/>
      <c r="F218" s="2"/>
      <c r="G218" s="1"/>
      <c r="H218" s="80"/>
      <c r="I218" s="80"/>
      <c r="J218" s="1"/>
      <c r="K218" s="6"/>
      <c r="L218" s="1"/>
      <c r="M218" s="1"/>
      <c r="N218" s="226"/>
      <c r="O218" s="227"/>
      <c r="P218" s="6"/>
      <c r="Q218" s="6"/>
      <c r="R218" s="6"/>
      <c r="S218" s="1"/>
    </row>
    <row r="219" spans="1:19" x14ac:dyDescent="0.25">
      <c r="A219" s="13"/>
      <c r="B219" s="1"/>
      <c r="C219" s="1"/>
      <c r="D219" s="1"/>
      <c r="E219" s="1"/>
      <c r="F219" s="2"/>
      <c r="G219" s="1"/>
      <c r="H219" s="80"/>
      <c r="I219" s="80"/>
      <c r="J219" s="1"/>
      <c r="K219" s="6"/>
      <c r="L219" s="1"/>
      <c r="M219" s="1"/>
      <c r="N219" s="226"/>
      <c r="O219" s="227"/>
      <c r="P219" s="6"/>
      <c r="Q219" s="6"/>
      <c r="R219" s="6"/>
      <c r="S219" s="1"/>
    </row>
    <row r="220" spans="1:19" x14ac:dyDescent="0.25">
      <c r="A220" s="13"/>
      <c r="B220" s="1"/>
      <c r="C220" s="1"/>
      <c r="D220" s="1"/>
      <c r="E220" s="1"/>
      <c r="F220" s="2"/>
      <c r="G220" s="1"/>
      <c r="H220" s="80"/>
      <c r="I220" s="80"/>
      <c r="J220" s="1"/>
      <c r="K220" s="6"/>
      <c r="L220" s="1"/>
      <c r="M220" s="1"/>
      <c r="N220" s="226"/>
      <c r="O220" s="227"/>
      <c r="P220" s="6"/>
      <c r="Q220" s="6"/>
      <c r="R220" s="6"/>
      <c r="S220" s="1"/>
    </row>
    <row r="221" spans="1:19" x14ac:dyDescent="0.25">
      <c r="A221" s="13"/>
      <c r="B221" s="1"/>
      <c r="C221" s="1"/>
      <c r="D221" s="1"/>
      <c r="E221" s="1"/>
      <c r="F221" s="2"/>
      <c r="G221" s="1"/>
      <c r="H221" s="80"/>
      <c r="I221" s="80"/>
      <c r="J221" s="1"/>
      <c r="K221" s="6"/>
      <c r="L221" s="1"/>
      <c r="M221" s="1"/>
      <c r="N221" s="226"/>
      <c r="O221" s="227"/>
      <c r="P221" s="6"/>
      <c r="Q221" s="6"/>
      <c r="R221" s="6"/>
      <c r="S221" s="1"/>
    </row>
    <row r="222" spans="1:19" x14ac:dyDescent="0.25">
      <c r="A222" s="1"/>
      <c r="B222" s="1"/>
      <c r="C222" s="1"/>
      <c r="D222" s="2"/>
      <c r="E222" s="1"/>
      <c r="F222" s="2"/>
      <c r="G222" s="1"/>
      <c r="H222" s="80"/>
      <c r="I222" s="80"/>
      <c r="J222" s="1"/>
      <c r="K222" s="6"/>
      <c r="L222" s="1"/>
      <c r="M222" s="1"/>
      <c r="N222" s="226"/>
      <c r="O222" s="227"/>
      <c r="P222" s="6"/>
      <c r="Q222" s="6"/>
      <c r="R222" s="6"/>
      <c r="S222" s="1"/>
    </row>
    <row r="223" spans="1:19" x14ac:dyDescent="0.25">
      <c r="A223" s="1"/>
      <c r="B223" s="1"/>
      <c r="C223" s="1"/>
      <c r="D223" s="2"/>
      <c r="E223" s="1"/>
      <c r="F223" s="2"/>
      <c r="G223" s="1"/>
      <c r="H223" s="80"/>
      <c r="I223" s="80"/>
      <c r="J223" s="1"/>
      <c r="K223" s="6"/>
      <c r="L223" s="1"/>
      <c r="M223" s="1"/>
      <c r="N223" s="226"/>
      <c r="O223" s="227"/>
      <c r="P223" s="6"/>
      <c r="Q223" s="6"/>
      <c r="R223" s="6"/>
      <c r="S223" s="1"/>
    </row>
    <row r="224" spans="1:19" x14ac:dyDescent="0.25">
      <c r="A224" s="1"/>
      <c r="B224" s="1"/>
      <c r="C224" s="1"/>
      <c r="D224" s="2"/>
      <c r="E224" s="1"/>
      <c r="F224" s="2"/>
      <c r="G224" s="1"/>
      <c r="H224" s="80"/>
      <c r="I224" s="80"/>
      <c r="J224" s="1"/>
      <c r="K224" s="6"/>
      <c r="L224" s="1"/>
      <c r="M224" s="1"/>
      <c r="N224" s="226"/>
      <c r="O224" s="227"/>
      <c r="P224" s="6"/>
      <c r="Q224" s="6"/>
      <c r="R224" s="6"/>
      <c r="S224" s="1"/>
    </row>
    <row r="225" spans="1:19" x14ac:dyDescent="0.25">
      <c r="A225" s="1"/>
      <c r="B225" s="1"/>
      <c r="C225" s="1"/>
      <c r="D225" s="2"/>
      <c r="E225" s="1"/>
      <c r="F225" s="2"/>
      <c r="G225" s="1"/>
      <c r="H225" s="80"/>
      <c r="I225" s="80"/>
      <c r="J225" s="1"/>
      <c r="K225" s="6"/>
      <c r="L225" s="1"/>
      <c r="M225" s="1"/>
      <c r="N225" s="226"/>
      <c r="O225" s="227"/>
      <c r="P225" s="6"/>
      <c r="Q225" s="6"/>
      <c r="R225" s="6"/>
      <c r="S225" s="1"/>
    </row>
    <row r="226" spans="1:19" x14ac:dyDescent="0.25">
      <c r="A226" s="1"/>
      <c r="B226" s="1"/>
      <c r="C226" s="1"/>
      <c r="D226" s="2"/>
      <c r="E226" s="1"/>
      <c r="F226" s="2"/>
      <c r="G226" s="1"/>
      <c r="H226" s="80"/>
      <c r="I226" s="80"/>
      <c r="J226" s="1"/>
      <c r="K226" s="6"/>
      <c r="L226" s="1"/>
      <c r="M226" s="1"/>
      <c r="N226" s="226"/>
      <c r="O226" s="227"/>
      <c r="P226" s="6"/>
      <c r="Q226" s="6"/>
      <c r="R226" s="6"/>
      <c r="S226" s="1"/>
    </row>
    <row r="227" spans="1:19" x14ac:dyDescent="0.25">
      <c r="A227" s="1"/>
      <c r="B227" s="1"/>
      <c r="C227" s="1"/>
      <c r="D227" s="2"/>
      <c r="E227" s="1"/>
      <c r="F227" s="2"/>
      <c r="G227" s="1"/>
      <c r="H227" s="80"/>
      <c r="I227" s="80"/>
      <c r="J227" s="1"/>
      <c r="K227" s="6"/>
      <c r="L227" s="1"/>
      <c r="M227" s="1"/>
      <c r="N227" s="226"/>
      <c r="O227" s="227"/>
      <c r="P227" s="6"/>
      <c r="Q227" s="6"/>
      <c r="R227" s="6"/>
      <c r="S227" s="1"/>
    </row>
    <row r="228" spans="1:19" x14ac:dyDescent="0.25">
      <c r="A228" s="1"/>
      <c r="B228" s="81" t="s">
        <v>0</v>
      </c>
      <c r="C228" s="81"/>
      <c r="D228" s="81"/>
      <c r="E228" s="9" t="s">
        <v>348</v>
      </c>
      <c r="F228" s="9"/>
      <c r="G228" s="9"/>
      <c r="H228" s="9"/>
      <c r="I228" s="9"/>
      <c r="J228" s="9"/>
      <c r="K228" s="10"/>
      <c r="L228" s="11"/>
      <c r="M228" s="11"/>
      <c r="N228" s="228"/>
      <c r="O228" s="227"/>
      <c r="P228" s="6"/>
      <c r="Q228" s="6"/>
      <c r="R228" s="6"/>
      <c r="S228" s="1"/>
    </row>
    <row r="229" spans="1:19" x14ac:dyDescent="0.25">
      <c r="A229" s="1"/>
      <c r="C229" s="229"/>
      <c r="D229" s="229" t="s">
        <v>2</v>
      </c>
      <c r="E229" s="230" t="s">
        <v>340</v>
      </c>
      <c r="F229" s="230"/>
      <c r="G229" s="230"/>
      <c r="H229" s="230"/>
      <c r="I229" s="230"/>
      <c r="J229" s="230"/>
      <c r="K229" s="10"/>
      <c r="L229" s="11"/>
      <c r="M229" s="11"/>
      <c r="N229" s="228"/>
      <c r="O229" s="227"/>
      <c r="P229" s="6"/>
      <c r="Q229" s="6"/>
      <c r="R229" s="6"/>
      <c r="S229" s="1"/>
    </row>
    <row r="230" spans="1:19" x14ac:dyDescent="0.25">
      <c r="A230" s="13"/>
      <c r="C230" s="145"/>
      <c r="D230" s="145" t="s">
        <v>4</v>
      </c>
      <c r="E230" s="231" t="s">
        <v>70</v>
      </c>
      <c r="F230" s="231"/>
      <c r="G230" s="16"/>
      <c r="H230" s="87"/>
      <c r="I230" s="88"/>
      <c r="J230" s="89"/>
      <c r="K230" s="6"/>
      <c r="L230" s="11"/>
      <c r="M230" s="11"/>
      <c r="N230" s="228"/>
      <c r="O230" s="227"/>
      <c r="P230" s="6"/>
      <c r="Q230" s="6"/>
      <c r="R230" s="6"/>
      <c r="S230" s="1"/>
    </row>
    <row r="231" spans="1:19" x14ac:dyDescent="0.25">
      <c r="A231" s="13"/>
      <c r="C231" s="145"/>
      <c r="D231" s="145"/>
      <c r="E231" s="91"/>
      <c r="F231" s="91"/>
      <c r="G231" s="21"/>
      <c r="H231" s="94"/>
      <c r="I231" s="95"/>
      <c r="J231" s="27"/>
      <c r="K231" s="6"/>
      <c r="L231" s="11"/>
      <c r="M231" s="11"/>
      <c r="N231" s="228"/>
      <c r="O231" s="227"/>
      <c r="P231" s="6"/>
      <c r="Q231" s="6"/>
      <c r="R231" s="6"/>
      <c r="S231" s="1"/>
    </row>
    <row r="232" spans="1:19" ht="15.75" thickBot="1" x14ac:dyDescent="0.3">
      <c r="A232" s="13"/>
      <c r="B232" s="25"/>
      <c r="C232" s="25"/>
      <c r="D232" s="25"/>
      <c r="E232" s="25"/>
      <c r="F232" s="25"/>
      <c r="G232" s="21"/>
      <c r="H232" s="94"/>
      <c r="I232" s="95"/>
      <c r="J232" s="27"/>
      <c r="K232" s="26"/>
      <c r="L232" s="27"/>
      <c r="M232" s="27"/>
      <c r="N232" s="298"/>
      <c r="O232" s="291"/>
      <c r="P232" s="26"/>
      <c r="Q232" s="26"/>
      <c r="R232" s="26"/>
      <c r="S232" s="1"/>
    </row>
    <row r="233" spans="1:19" x14ac:dyDescent="0.25">
      <c r="A233" s="10"/>
      <c r="B233" s="240" t="s">
        <v>217</v>
      </c>
      <c r="C233" s="241" t="s">
        <v>7</v>
      </c>
      <c r="D233" s="242"/>
      <c r="E233" s="243" t="s">
        <v>218</v>
      </c>
      <c r="F233" s="243" t="s">
        <v>219</v>
      </c>
      <c r="G233" s="243" t="s">
        <v>10</v>
      </c>
      <c r="H233" s="244" t="s">
        <v>73</v>
      </c>
      <c r="I233" s="241" t="s">
        <v>12</v>
      </c>
      <c r="J233" s="245"/>
      <c r="K233" s="245"/>
      <c r="L233" s="245"/>
      <c r="M233" s="242"/>
      <c r="N233" s="246" t="s">
        <v>13</v>
      </c>
      <c r="O233" s="247"/>
      <c r="P233" s="246" t="s">
        <v>14</v>
      </c>
      <c r="Q233" s="247"/>
      <c r="R233" s="246" t="s">
        <v>15</v>
      </c>
      <c r="S233" s="248"/>
    </row>
    <row r="234" spans="1:19" x14ac:dyDescent="0.25">
      <c r="A234" s="10"/>
      <c r="B234" s="249"/>
      <c r="C234" s="39" t="s">
        <v>16</v>
      </c>
      <c r="D234" s="39" t="s">
        <v>17</v>
      </c>
      <c r="E234" s="250"/>
      <c r="F234" s="250"/>
      <c r="G234" s="250"/>
      <c r="H234" s="251"/>
      <c r="I234" s="252" t="s">
        <v>18</v>
      </c>
      <c r="J234" s="253"/>
      <c r="K234" s="252" t="s">
        <v>19</v>
      </c>
      <c r="L234" s="254"/>
      <c r="M234" s="253"/>
      <c r="N234" s="255" t="s">
        <v>20</v>
      </c>
      <c r="O234" s="256"/>
      <c r="P234" s="255" t="s">
        <v>20</v>
      </c>
      <c r="Q234" s="256"/>
      <c r="R234" s="255"/>
      <c r="S234" s="257"/>
    </row>
    <row r="235" spans="1:19" ht="31.5" customHeight="1" thickBot="1" x14ac:dyDescent="0.3">
      <c r="A235" s="37"/>
      <c r="B235" s="249"/>
      <c r="C235" s="250"/>
      <c r="D235" s="250"/>
      <c r="E235" s="250"/>
      <c r="F235" s="250"/>
      <c r="G235" s="250"/>
      <c r="H235" s="251"/>
      <c r="I235" s="102" t="s">
        <v>24</v>
      </c>
      <c r="J235" s="43" t="s">
        <v>22</v>
      </c>
      <c r="K235" s="43" t="s">
        <v>220</v>
      </c>
      <c r="L235" s="43" t="s">
        <v>24</v>
      </c>
      <c r="M235" s="258" t="s">
        <v>25</v>
      </c>
      <c r="N235" s="259" t="s">
        <v>26</v>
      </c>
      <c r="O235" s="43" t="s">
        <v>25</v>
      </c>
      <c r="P235" s="43" t="s">
        <v>21</v>
      </c>
      <c r="Q235" s="43" t="s">
        <v>25</v>
      </c>
      <c r="R235" s="260" t="s">
        <v>27</v>
      </c>
      <c r="S235" s="261" t="s">
        <v>28</v>
      </c>
    </row>
    <row r="236" spans="1:19" ht="23.25" thickBot="1" x14ac:dyDescent="0.3">
      <c r="A236" s="37"/>
      <c r="B236" s="217">
        <v>169951002</v>
      </c>
      <c r="C236" s="218">
        <v>412001</v>
      </c>
      <c r="D236" s="218" t="s">
        <v>341</v>
      </c>
      <c r="E236" s="218" t="s">
        <v>75</v>
      </c>
      <c r="F236" s="213" t="s">
        <v>38</v>
      </c>
      <c r="G236" s="220" t="s">
        <v>328</v>
      </c>
      <c r="H236" s="49">
        <v>880255.35</v>
      </c>
      <c r="I236" s="212">
        <v>15915</v>
      </c>
      <c r="J236" s="212">
        <f>10378+15915</f>
        <v>26293</v>
      </c>
      <c r="K236" s="213" t="s">
        <v>38</v>
      </c>
      <c r="L236" s="213">
        <v>0</v>
      </c>
      <c r="M236" s="214" t="s">
        <v>33</v>
      </c>
      <c r="N236" s="215">
        <f>(I236*100)/H236</f>
        <v>1.8079980996423368</v>
      </c>
      <c r="O236" s="215">
        <f>J236*100/H236</f>
        <v>2.9869741774361271</v>
      </c>
      <c r="P236" s="213" t="s">
        <v>38</v>
      </c>
      <c r="Q236" s="213" t="s">
        <v>38</v>
      </c>
      <c r="R236" s="213" t="s">
        <v>38</v>
      </c>
      <c r="S236" s="216" t="s">
        <v>38</v>
      </c>
    </row>
    <row r="237" spans="1:19" ht="15.75" thickBot="1" x14ac:dyDescent="0.3">
      <c r="A237" s="37"/>
      <c r="B237" s="302"/>
      <c r="C237" s="302"/>
      <c r="D237" s="302"/>
      <c r="E237" s="302"/>
      <c r="F237" s="142"/>
      <c r="G237" s="205" t="s">
        <v>138</v>
      </c>
      <c r="H237" s="61">
        <f>SUM(H235:H236)</f>
        <v>880255.35</v>
      </c>
      <c r="I237" s="192">
        <f>SUM(I235:I236)</f>
        <v>15915</v>
      </c>
      <c r="J237" s="324">
        <f>SUM(J235:J236)</f>
        <v>26293</v>
      </c>
      <c r="K237" s="213" t="s">
        <v>38</v>
      </c>
      <c r="L237" s="348">
        <f>SUM(L235:L235)</f>
        <v>0</v>
      </c>
      <c r="M237" s="349">
        <f>SUM(M235:M235)</f>
        <v>0</v>
      </c>
      <c r="N237" s="182"/>
      <c r="O237" s="182"/>
      <c r="P237" s="350"/>
      <c r="Q237" s="350"/>
      <c r="R237" s="142"/>
      <c r="S237" s="142"/>
    </row>
    <row r="238" spans="1:19" x14ac:dyDescent="0.25">
      <c r="A238" s="37"/>
      <c r="B238" s="302"/>
      <c r="C238" s="302"/>
      <c r="D238" s="302"/>
      <c r="E238" s="302"/>
      <c r="F238" s="142"/>
      <c r="G238" s="332"/>
      <c r="H238" s="351"/>
      <c r="I238" s="141"/>
      <c r="J238" s="141"/>
      <c r="K238" s="142"/>
      <c r="L238" s="142"/>
      <c r="M238" s="143"/>
      <c r="N238" s="182"/>
      <c r="O238" s="182"/>
      <c r="P238" s="350"/>
      <c r="Q238" s="350"/>
      <c r="R238" s="142"/>
      <c r="S238" s="142"/>
    </row>
    <row r="239" spans="1:19" ht="15.75" thickBot="1" x14ac:dyDescent="0.3">
      <c r="A239" s="37"/>
      <c r="B239" s="302"/>
      <c r="C239" s="302"/>
      <c r="D239" s="302"/>
      <c r="E239" s="302"/>
      <c r="F239" s="142"/>
      <c r="G239" s="142"/>
      <c r="H239" s="351"/>
      <c r="I239" s="141"/>
      <c r="J239" s="141"/>
      <c r="K239" s="142"/>
      <c r="L239" s="142"/>
      <c r="M239" s="143"/>
      <c r="N239" s="182"/>
      <c r="O239" s="182"/>
      <c r="P239" s="350"/>
      <c r="Q239" s="350"/>
      <c r="R239" s="142"/>
      <c r="S239" s="142"/>
    </row>
    <row r="240" spans="1:19" ht="15.75" thickBot="1" x14ac:dyDescent="0.3">
      <c r="A240" s="69"/>
      <c r="B240" s="59"/>
      <c r="C240" s="59"/>
      <c r="D240" s="59"/>
      <c r="E240" s="60"/>
      <c r="F240" s="60"/>
      <c r="G240" s="352" t="s">
        <v>342</v>
      </c>
      <c r="H240" s="353">
        <f>H82+H115+H175+H202+H237</f>
        <v>3716197.8800000004</v>
      </c>
      <c r="I240" s="353">
        <f>I82+I115+I175+I202+I237</f>
        <v>1163048.4099999999</v>
      </c>
      <c r="J240" s="372">
        <f>J82+J115+J175+J202+J237</f>
        <v>1388306.41</v>
      </c>
      <c r="K240" s="205"/>
      <c r="L240" s="175"/>
      <c r="M240" s="336"/>
      <c r="N240" s="278"/>
      <c r="O240" s="60"/>
      <c r="P240" s="60"/>
      <c r="Q240" s="60"/>
      <c r="R240" s="60"/>
      <c r="S240" s="60"/>
    </row>
    <row r="241" spans="1:19" x14ac:dyDescent="0.25">
      <c r="A241" s="69"/>
      <c r="B241" s="59"/>
      <c r="C241" s="59"/>
      <c r="D241" s="59"/>
      <c r="E241" s="60"/>
      <c r="F241" s="60"/>
      <c r="G241" s="355"/>
      <c r="H241" s="356"/>
      <c r="I241" s="70"/>
      <c r="J241" s="356"/>
      <c r="K241" s="357"/>
      <c r="L241" s="175"/>
      <c r="M241" s="336"/>
      <c r="N241" s="363"/>
      <c r="O241" s="60"/>
      <c r="P241" s="60"/>
      <c r="Q241" s="60"/>
      <c r="R241" s="60"/>
      <c r="S241" s="60"/>
    </row>
    <row r="242" spans="1:19" x14ac:dyDescent="0.25">
      <c r="A242" s="69"/>
      <c r="B242" s="59"/>
      <c r="C242" s="59"/>
      <c r="D242" s="59"/>
      <c r="E242" s="60"/>
      <c r="F242" s="60"/>
      <c r="G242" s="358"/>
      <c r="H242" s="70"/>
      <c r="I242" s="70"/>
      <c r="J242" s="70"/>
      <c r="K242" s="205"/>
      <c r="L242" s="175"/>
      <c r="M242" s="336"/>
      <c r="N242" s="278"/>
      <c r="O242" s="60"/>
      <c r="P242" s="60"/>
      <c r="Q242" s="60"/>
      <c r="R242" s="60"/>
      <c r="S242" s="60"/>
    </row>
    <row r="243" spans="1:19" x14ac:dyDescent="0.25">
      <c r="A243" s="69"/>
      <c r="B243" s="60"/>
      <c r="C243" s="60"/>
      <c r="D243" s="60"/>
      <c r="E243" s="60"/>
      <c r="F243" s="60"/>
      <c r="G243" s="37"/>
      <c r="H243" s="356"/>
      <c r="I243" s="356"/>
      <c r="J243" s="356"/>
      <c r="K243" s="205"/>
      <c r="L243" s="175"/>
      <c r="M243" s="336"/>
      <c r="N243" s="278"/>
      <c r="O243" s="60"/>
      <c r="P243" s="60"/>
      <c r="Q243" s="60"/>
      <c r="R243" s="60"/>
      <c r="S243" s="60"/>
    </row>
    <row r="244" spans="1:19" x14ac:dyDescent="0.25">
      <c r="A244" s="69"/>
      <c r="B244" s="68"/>
      <c r="C244" s="68"/>
      <c r="D244" s="68"/>
      <c r="E244" s="69"/>
      <c r="F244" s="279"/>
      <c r="G244" s="69"/>
      <c r="H244" s="292"/>
      <c r="I244" s="293"/>
      <c r="J244" s="294"/>
      <c r="K244" s="205"/>
      <c r="L244" s="295"/>
      <c r="M244" s="296"/>
      <c r="N244" s="278"/>
      <c r="O244" s="291"/>
      <c r="P244" s="60"/>
      <c r="Q244" s="60"/>
      <c r="R244" s="60"/>
      <c r="S244" s="60"/>
    </row>
    <row r="245" spans="1:19" x14ac:dyDescent="0.25">
      <c r="A245" s="13"/>
      <c r="B245" s="1"/>
      <c r="C245" s="1"/>
      <c r="D245" s="1"/>
      <c r="E245" s="1"/>
      <c r="F245" s="2"/>
      <c r="G245" s="1"/>
      <c r="H245" s="80"/>
      <c r="I245" s="80"/>
      <c r="J245" s="1"/>
      <c r="K245" s="6"/>
      <c r="L245" s="1"/>
      <c r="M245" s="1"/>
      <c r="N245" s="226"/>
      <c r="O245" s="227"/>
      <c r="P245" s="6"/>
      <c r="Q245" s="6"/>
      <c r="R245" s="6"/>
      <c r="S245" s="1"/>
    </row>
    <row r="246" spans="1:19" x14ac:dyDescent="0.25">
      <c r="A246" s="13"/>
      <c r="B246" s="1"/>
      <c r="C246" s="1"/>
      <c r="D246" s="1"/>
      <c r="E246" s="1"/>
      <c r="F246" s="2"/>
      <c r="G246" s="1"/>
      <c r="H246" s="80"/>
      <c r="I246" s="80"/>
      <c r="J246" s="1"/>
      <c r="K246" s="6"/>
      <c r="L246" s="1"/>
      <c r="M246" s="1"/>
      <c r="N246" s="226"/>
      <c r="O246" s="227"/>
      <c r="P246" s="6"/>
      <c r="Q246" s="6"/>
      <c r="R246" s="6"/>
      <c r="S246" s="1"/>
    </row>
    <row r="247" spans="1:19" x14ac:dyDescent="0.25">
      <c r="A247" s="13"/>
      <c r="B247" s="1"/>
      <c r="C247" s="1"/>
      <c r="D247" s="1"/>
      <c r="E247" s="1"/>
      <c r="F247" s="2"/>
      <c r="G247" s="1"/>
      <c r="H247" s="80"/>
      <c r="I247" s="80"/>
      <c r="J247" s="1"/>
      <c r="K247" s="6"/>
      <c r="L247" s="1"/>
      <c r="M247" s="1"/>
      <c r="N247" s="226"/>
      <c r="O247" s="227"/>
      <c r="P247" s="6"/>
      <c r="Q247" s="6"/>
      <c r="R247" s="6"/>
      <c r="S247" s="1"/>
    </row>
    <row r="248" spans="1:19" x14ac:dyDescent="0.25">
      <c r="A248" s="13"/>
      <c r="B248" s="1"/>
      <c r="C248" s="1"/>
      <c r="D248" s="1"/>
      <c r="E248" s="1"/>
      <c r="F248" s="2"/>
      <c r="G248" s="1"/>
      <c r="H248" s="80"/>
      <c r="I248" s="80"/>
      <c r="J248" s="1"/>
      <c r="K248" s="6"/>
      <c r="L248" s="1"/>
      <c r="M248" s="1"/>
      <c r="N248" s="226"/>
      <c r="O248" s="227"/>
      <c r="P248" s="6"/>
      <c r="Q248" s="6"/>
      <c r="R248" s="6"/>
      <c r="S248" s="1"/>
    </row>
    <row r="249" spans="1:19" x14ac:dyDescent="0.25">
      <c r="A249" s="13"/>
      <c r="B249" s="1"/>
      <c r="C249" s="1"/>
      <c r="D249" s="1"/>
      <c r="E249" s="1"/>
      <c r="F249" s="2"/>
      <c r="G249" s="1"/>
      <c r="H249" s="80"/>
      <c r="I249" s="80"/>
      <c r="J249" s="1"/>
      <c r="K249" s="6"/>
      <c r="L249" s="1"/>
      <c r="M249" s="1"/>
      <c r="N249" s="226"/>
      <c r="O249" s="227"/>
      <c r="P249" s="6"/>
      <c r="Q249" s="6"/>
      <c r="R249" s="6"/>
      <c r="S249" s="1"/>
    </row>
    <row r="250" spans="1:19" x14ac:dyDescent="0.25">
      <c r="A250" s="13"/>
      <c r="B250" s="1"/>
      <c r="C250" s="1"/>
      <c r="D250" s="1"/>
      <c r="E250" s="1"/>
      <c r="F250" s="2"/>
      <c r="G250" s="1"/>
      <c r="H250" s="80"/>
      <c r="I250" s="80"/>
      <c r="J250" s="1"/>
      <c r="K250" s="6"/>
      <c r="L250" s="1"/>
      <c r="M250" s="1"/>
      <c r="N250" s="226"/>
      <c r="O250" s="227"/>
      <c r="P250" s="6"/>
      <c r="Q250" s="6"/>
      <c r="R250" s="6"/>
      <c r="S250" s="1"/>
    </row>
    <row r="251" spans="1:19" x14ac:dyDescent="0.25">
      <c r="A251" s="13"/>
      <c r="B251" s="1"/>
      <c r="C251" s="1"/>
      <c r="D251" s="1"/>
      <c r="E251" s="1"/>
      <c r="F251" s="2"/>
      <c r="G251" s="1"/>
      <c r="H251" s="80"/>
      <c r="I251" s="80"/>
      <c r="J251" s="1"/>
      <c r="K251" s="6"/>
      <c r="L251" s="1"/>
      <c r="M251" s="1"/>
      <c r="N251" s="226"/>
      <c r="O251" s="227"/>
      <c r="P251" s="6"/>
      <c r="Q251" s="6"/>
      <c r="R251" s="6"/>
      <c r="S251" s="1"/>
    </row>
    <row r="252" spans="1:19" x14ac:dyDescent="0.25">
      <c r="A252" s="13"/>
      <c r="B252" s="1"/>
      <c r="C252" s="1"/>
      <c r="D252" s="1"/>
      <c r="E252" s="1"/>
      <c r="F252" s="2"/>
      <c r="G252" s="1"/>
      <c r="H252" s="80"/>
      <c r="I252" s="80"/>
      <c r="J252" s="1"/>
      <c r="K252" s="6"/>
      <c r="L252" s="1"/>
      <c r="M252" s="1"/>
      <c r="N252" s="226"/>
      <c r="O252" s="227"/>
      <c r="P252" s="6"/>
      <c r="Q252" s="6"/>
      <c r="R252" s="6"/>
      <c r="S252" s="1"/>
    </row>
    <row r="253" spans="1:19" x14ac:dyDescent="0.25">
      <c r="A253" s="13"/>
      <c r="B253" s="1"/>
      <c r="C253" s="1"/>
      <c r="D253" s="1"/>
      <c r="E253" s="1"/>
      <c r="F253" s="2"/>
      <c r="G253" s="1"/>
      <c r="H253" s="80"/>
      <c r="I253" s="80"/>
      <c r="J253" s="1"/>
      <c r="K253" s="6"/>
      <c r="L253" s="1"/>
      <c r="M253" s="1"/>
      <c r="N253" s="226"/>
      <c r="O253" s="227"/>
      <c r="P253" s="6"/>
      <c r="Q253" s="6"/>
      <c r="R253" s="6"/>
      <c r="S253" s="1"/>
    </row>
    <row r="254" spans="1:19" x14ac:dyDescent="0.25">
      <c r="I254" s="178"/>
    </row>
    <row r="255" spans="1:19" x14ac:dyDescent="0.25">
      <c r="I255" s="178"/>
    </row>
  </sheetData>
  <mergeCells count="161">
    <mergeCell ref="P234:Q234"/>
    <mergeCell ref="H233:H235"/>
    <mergeCell ref="I233:M233"/>
    <mergeCell ref="N233:O233"/>
    <mergeCell ref="P233:Q233"/>
    <mergeCell ref="R233:S234"/>
    <mergeCell ref="C234:C235"/>
    <mergeCell ref="D234:D235"/>
    <mergeCell ref="I234:J234"/>
    <mergeCell ref="K234:M234"/>
    <mergeCell ref="N234:O234"/>
    <mergeCell ref="P198:Q198"/>
    <mergeCell ref="B228:D228"/>
    <mergeCell ref="E228:J228"/>
    <mergeCell ref="E229:J229"/>
    <mergeCell ref="E230:F230"/>
    <mergeCell ref="B233:B235"/>
    <mergeCell ref="C233:D233"/>
    <mergeCell ref="E233:E235"/>
    <mergeCell ref="F233:F235"/>
    <mergeCell ref="G233:G235"/>
    <mergeCell ref="H197:H199"/>
    <mergeCell ref="I197:M197"/>
    <mergeCell ref="N197:O197"/>
    <mergeCell ref="P197:Q197"/>
    <mergeCell ref="R197:S198"/>
    <mergeCell ref="C198:C199"/>
    <mergeCell ref="D198:D199"/>
    <mergeCell ref="I198:J198"/>
    <mergeCell ref="K198:M198"/>
    <mergeCell ref="N198:O198"/>
    <mergeCell ref="P170:Q170"/>
    <mergeCell ref="B193:D193"/>
    <mergeCell ref="E193:J193"/>
    <mergeCell ref="E194:J194"/>
    <mergeCell ref="E195:F195"/>
    <mergeCell ref="B197:B199"/>
    <mergeCell ref="C197:D197"/>
    <mergeCell ref="E197:E199"/>
    <mergeCell ref="F197:F199"/>
    <mergeCell ref="G197:G199"/>
    <mergeCell ref="H169:H171"/>
    <mergeCell ref="I169:M169"/>
    <mergeCell ref="N169:O169"/>
    <mergeCell ref="P169:Q169"/>
    <mergeCell ref="R169:S170"/>
    <mergeCell ref="C170:C171"/>
    <mergeCell ref="D170:D171"/>
    <mergeCell ref="I170:J170"/>
    <mergeCell ref="K170:M170"/>
    <mergeCell ref="N170:O170"/>
    <mergeCell ref="P143:Q143"/>
    <mergeCell ref="B165:D165"/>
    <mergeCell ref="E165:J165"/>
    <mergeCell ref="E166:J166"/>
    <mergeCell ref="E167:F167"/>
    <mergeCell ref="B169:B171"/>
    <mergeCell ref="C169:D169"/>
    <mergeCell ref="E169:E171"/>
    <mergeCell ref="F169:F171"/>
    <mergeCell ref="G169:G171"/>
    <mergeCell ref="H142:H144"/>
    <mergeCell ref="I142:M142"/>
    <mergeCell ref="N142:O142"/>
    <mergeCell ref="P142:Q142"/>
    <mergeCell ref="R142:S143"/>
    <mergeCell ref="C143:C144"/>
    <mergeCell ref="D143:D144"/>
    <mergeCell ref="I143:J143"/>
    <mergeCell ref="K143:M143"/>
    <mergeCell ref="N143:O143"/>
    <mergeCell ref="P112:Q112"/>
    <mergeCell ref="B138:D138"/>
    <mergeCell ref="E138:J138"/>
    <mergeCell ref="E139:J139"/>
    <mergeCell ref="E140:F140"/>
    <mergeCell ref="B142:B144"/>
    <mergeCell ref="C142:D142"/>
    <mergeCell ref="E142:E144"/>
    <mergeCell ref="F142:F144"/>
    <mergeCell ref="G142:G144"/>
    <mergeCell ref="H111:H113"/>
    <mergeCell ref="I111:M111"/>
    <mergeCell ref="N111:O111"/>
    <mergeCell ref="P111:Q111"/>
    <mergeCell ref="R111:S112"/>
    <mergeCell ref="C112:C113"/>
    <mergeCell ref="D112:D113"/>
    <mergeCell ref="I112:J112"/>
    <mergeCell ref="K112:M112"/>
    <mergeCell ref="N112:O112"/>
    <mergeCell ref="P78:Q78"/>
    <mergeCell ref="B107:D107"/>
    <mergeCell ref="E107:J107"/>
    <mergeCell ref="E108:J108"/>
    <mergeCell ref="E109:F109"/>
    <mergeCell ref="B111:B113"/>
    <mergeCell ref="C111:D111"/>
    <mergeCell ref="E111:E113"/>
    <mergeCell ref="F111:F113"/>
    <mergeCell ref="G111:G113"/>
    <mergeCell ref="H77:H79"/>
    <mergeCell ref="I77:M77"/>
    <mergeCell ref="N77:O77"/>
    <mergeCell ref="P77:Q77"/>
    <mergeCell ref="R77:S78"/>
    <mergeCell ref="C78:C79"/>
    <mergeCell ref="D78:D79"/>
    <mergeCell ref="I78:J78"/>
    <mergeCell ref="K78:M78"/>
    <mergeCell ref="N78:O78"/>
    <mergeCell ref="C73:E73"/>
    <mergeCell ref="F73:K73"/>
    <mergeCell ref="C74:E74"/>
    <mergeCell ref="F74:K74"/>
    <mergeCell ref="C75:E75"/>
    <mergeCell ref="B77:B79"/>
    <mergeCell ref="C77:D77"/>
    <mergeCell ref="E77:E79"/>
    <mergeCell ref="F77:F79"/>
    <mergeCell ref="G77:G79"/>
    <mergeCell ref="I43:M43"/>
    <mergeCell ref="N43:O43"/>
    <mergeCell ref="P43:Q43"/>
    <mergeCell ref="R43:S44"/>
    <mergeCell ref="C44:C45"/>
    <mergeCell ref="D44:D45"/>
    <mergeCell ref="I44:J44"/>
    <mergeCell ref="K44:M44"/>
    <mergeCell ref="N44:O44"/>
    <mergeCell ref="P44:Q44"/>
    <mergeCell ref="B38:D38"/>
    <mergeCell ref="E38:J38"/>
    <mergeCell ref="E39:J39"/>
    <mergeCell ref="E40:F40"/>
    <mergeCell ref="B43:B45"/>
    <mergeCell ref="C43:D43"/>
    <mergeCell ref="E43:E45"/>
    <mergeCell ref="F43:F45"/>
    <mergeCell ref="G43:G45"/>
    <mergeCell ref="H43:H45"/>
    <mergeCell ref="I9:M9"/>
    <mergeCell ref="N9:O9"/>
    <mergeCell ref="P9:Q9"/>
    <mergeCell ref="R9:S10"/>
    <mergeCell ref="C10:C11"/>
    <mergeCell ref="D10:D11"/>
    <mergeCell ref="I10:J10"/>
    <mergeCell ref="K10:M10"/>
    <mergeCell ref="N10:O10"/>
    <mergeCell ref="P10:Q10"/>
    <mergeCell ref="B5:D5"/>
    <mergeCell ref="E5:J5"/>
    <mergeCell ref="E6:J6"/>
    <mergeCell ref="E7:F7"/>
    <mergeCell ref="B9:B11"/>
    <mergeCell ref="C9:D9"/>
    <mergeCell ref="E9:E11"/>
    <mergeCell ref="F9:F11"/>
    <mergeCell ref="G9:G11"/>
    <mergeCell ref="H9:H1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topLeftCell="A115" workbookViewId="0">
      <selection activeCell="C166" sqref="C166"/>
    </sheetView>
  </sheetViews>
  <sheetFormatPr baseColWidth="10" defaultRowHeight="15" x14ac:dyDescent="0.25"/>
  <cols>
    <col min="1" max="1" width="5" customWidth="1"/>
  </cols>
  <sheetData>
    <row r="1" spans="1:19" x14ac:dyDescent="0.25">
      <c r="A1" s="1"/>
      <c r="B1" s="1"/>
      <c r="C1" s="1"/>
      <c r="D1" s="2"/>
      <c r="E1" s="1"/>
      <c r="F1" s="1"/>
      <c r="G1" s="1"/>
      <c r="H1" s="80"/>
      <c r="I1" s="80"/>
      <c r="J1" s="1"/>
      <c r="K1" s="6"/>
      <c r="L1" s="1"/>
      <c r="M1" s="1"/>
      <c r="N1" s="1"/>
      <c r="O1" s="6"/>
      <c r="P1" s="6"/>
      <c r="Q1" s="6"/>
      <c r="R1" s="6"/>
      <c r="S1" s="1"/>
    </row>
    <row r="2" spans="1:19" x14ac:dyDescent="0.25">
      <c r="A2" s="1"/>
      <c r="B2" s="1"/>
      <c r="C2" s="1"/>
      <c r="D2" s="2"/>
      <c r="E2" s="1"/>
      <c r="F2" s="1"/>
      <c r="G2" s="1"/>
      <c r="H2" s="80"/>
      <c r="I2" s="80"/>
      <c r="J2" s="1"/>
      <c r="K2" s="6"/>
      <c r="L2" s="1"/>
      <c r="M2" s="1"/>
      <c r="N2" s="1"/>
      <c r="O2" s="6"/>
      <c r="P2" s="6"/>
      <c r="Q2" s="6"/>
      <c r="R2" s="6"/>
      <c r="S2" s="1"/>
    </row>
    <row r="3" spans="1:19" x14ac:dyDescent="0.25">
      <c r="A3" s="1"/>
      <c r="B3" s="1"/>
      <c r="C3" s="1"/>
      <c r="D3" s="2"/>
      <c r="E3" s="1"/>
      <c r="F3" s="1"/>
      <c r="G3" s="1"/>
      <c r="H3" s="80"/>
      <c r="I3" s="80"/>
      <c r="J3" s="1"/>
      <c r="K3" s="6"/>
      <c r="L3" s="1"/>
      <c r="M3" s="1"/>
      <c r="N3" s="1"/>
      <c r="O3" s="6"/>
      <c r="P3" s="6"/>
      <c r="Q3" s="6"/>
      <c r="R3" s="6"/>
      <c r="S3" s="1"/>
    </row>
    <row r="4" spans="1:19" x14ac:dyDescent="0.25">
      <c r="A4" s="1"/>
      <c r="B4" s="1"/>
      <c r="C4" s="1"/>
      <c r="D4" s="2"/>
      <c r="E4" s="1"/>
      <c r="F4" s="1"/>
      <c r="G4" s="1"/>
      <c r="H4" s="80"/>
      <c r="I4" s="80"/>
      <c r="J4" s="1"/>
      <c r="K4" s="6"/>
      <c r="L4" s="1"/>
      <c r="M4" s="1"/>
      <c r="N4" s="1"/>
      <c r="O4" s="6"/>
      <c r="P4" s="6"/>
      <c r="Q4" s="6"/>
      <c r="R4" s="6"/>
      <c r="S4" s="1"/>
    </row>
    <row r="5" spans="1:19" x14ac:dyDescent="0.25">
      <c r="A5" s="1"/>
      <c r="B5" s="1"/>
      <c r="C5" s="1"/>
      <c r="D5" s="2"/>
      <c r="E5" s="1"/>
      <c r="F5" s="1"/>
      <c r="G5" s="1"/>
      <c r="H5" s="80"/>
      <c r="I5" s="80"/>
      <c r="J5" s="1"/>
      <c r="K5" s="6"/>
      <c r="L5" s="1"/>
      <c r="M5" s="1"/>
      <c r="N5" s="1"/>
      <c r="O5" s="6"/>
      <c r="P5" s="6"/>
      <c r="Q5" s="6"/>
      <c r="R5" s="6"/>
      <c r="S5" s="1"/>
    </row>
    <row r="6" spans="1:19" x14ac:dyDescent="0.25">
      <c r="A6" s="1"/>
      <c r="B6" s="8" t="s">
        <v>0</v>
      </c>
      <c r="C6" s="8"/>
      <c r="D6" s="8"/>
      <c r="E6" s="9" t="s">
        <v>365</v>
      </c>
      <c r="F6" s="9"/>
      <c r="G6" s="9"/>
      <c r="H6" s="9"/>
      <c r="I6" s="9"/>
      <c r="J6" s="9"/>
      <c r="K6" s="10"/>
      <c r="L6" s="11"/>
      <c r="M6" s="11"/>
      <c r="N6" s="11"/>
      <c r="O6" s="6"/>
      <c r="P6" s="6"/>
      <c r="Q6" s="6"/>
      <c r="R6" s="6"/>
      <c r="S6" s="1"/>
    </row>
    <row r="7" spans="1:19" x14ac:dyDescent="0.25">
      <c r="A7" s="1"/>
      <c r="B7" s="12" t="s">
        <v>2</v>
      </c>
      <c r="C7" s="12"/>
      <c r="D7" s="12"/>
      <c r="E7" s="9" t="s">
        <v>366</v>
      </c>
      <c r="F7" s="9"/>
      <c r="G7" s="9"/>
      <c r="H7" s="9"/>
      <c r="I7" s="9"/>
      <c r="J7" s="9"/>
      <c r="K7" s="10"/>
      <c r="L7" s="11"/>
      <c r="M7" s="11"/>
      <c r="N7" s="11"/>
      <c r="O7" s="6"/>
      <c r="P7" s="6"/>
      <c r="Q7" s="6"/>
      <c r="R7" s="6"/>
      <c r="S7" s="1"/>
    </row>
    <row r="8" spans="1:19" x14ac:dyDescent="0.25">
      <c r="A8" s="13"/>
      <c r="B8" s="14" t="s">
        <v>4</v>
      </c>
      <c r="C8" s="14"/>
      <c r="D8" s="14"/>
      <c r="E8" s="15" t="s">
        <v>69</v>
      </c>
      <c r="F8" s="15"/>
      <c r="G8" s="16"/>
      <c r="H8" s="87"/>
      <c r="I8" s="88"/>
      <c r="J8" s="89"/>
      <c r="K8" s="6"/>
      <c r="L8" s="11"/>
      <c r="M8" s="11"/>
      <c r="N8" s="11"/>
      <c r="O8" s="6"/>
      <c r="P8" s="6"/>
      <c r="Q8" s="6"/>
      <c r="R8" s="6"/>
      <c r="S8" s="1"/>
    </row>
    <row r="9" spans="1:19" x14ac:dyDescent="0.25">
      <c r="A9" s="13"/>
      <c r="B9" s="14"/>
      <c r="C9" s="14"/>
      <c r="D9" s="14"/>
      <c r="E9" s="382"/>
      <c r="F9" s="382"/>
      <c r="G9" s="21"/>
      <c r="H9" s="94"/>
      <c r="I9" s="95"/>
      <c r="J9" s="27"/>
      <c r="K9" s="6"/>
      <c r="L9" s="11"/>
      <c r="M9" s="11"/>
      <c r="N9" s="11"/>
      <c r="O9" s="6"/>
      <c r="P9" s="6"/>
      <c r="Q9" s="6"/>
      <c r="R9" s="6"/>
      <c r="S9" s="1"/>
    </row>
    <row r="10" spans="1:19" ht="15.75" thickBot="1" x14ac:dyDescent="0.3">
      <c r="A10" s="13"/>
      <c r="B10" s="25"/>
      <c r="C10" s="25"/>
      <c r="D10" s="25"/>
      <c r="E10" s="25"/>
      <c r="F10" s="26"/>
      <c r="G10" s="21"/>
      <c r="H10" s="94"/>
      <c r="I10" s="95"/>
      <c r="J10" s="27"/>
      <c r="K10" s="26"/>
      <c r="L10" s="27"/>
      <c r="M10" s="27"/>
      <c r="N10" s="27"/>
      <c r="O10" s="26"/>
      <c r="P10" s="26"/>
      <c r="Q10" s="26"/>
      <c r="R10" s="26"/>
      <c r="S10" s="1"/>
    </row>
    <row r="11" spans="1:19" x14ac:dyDescent="0.25">
      <c r="A11" s="10"/>
      <c r="B11" s="29" t="s">
        <v>6</v>
      </c>
      <c r="C11" s="30" t="s">
        <v>7</v>
      </c>
      <c r="D11" s="30"/>
      <c r="E11" s="30" t="s">
        <v>8</v>
      </c>
      <c r="F11" s="30" t="s">
        <v>9</v>
      </c>
      <c r="G11" s="30" t="s">
        <v>10</v>
      </c>
      <c r="H11" s="97" t="s">
        <v>11</v>
      </c>
      <c r="I11" s="30" t="s">
        <v>12</v>
      </c>
      <c r="J11" s="30"/>
      <c r="K11" s="30"/>
      <c r="L11" s="30"/>
      <c r="M11" s="30"/>
      <c r="N11" s="30" t="s">
        <v>13</v>
      </c>
      <c r="O11" s="30"/>
      <c r="P11" s="30" t="s">
        <v>14</v>
      </c>
      <c r="Q11" s="30"/>
      <c r="R11" s="30" t="s">
        <v>15</v>
      </c>
      <c r="S11" s="32"/>
    </row>
    <row r="12" spans="1:19" x14ac:dyDescent="0.25">
      <c r="A12" s="10"/>
      <c r="B12" s="33"/>
      <c r="C12" s="34" t="s">
        <v>16</v>
      </c>
      <c r="D12" s="34" t="s">
        <v>17</v>
      </c>
      <c r="E12" s="34"/>
      <c r="F12" s="34"/>
      <c r="G12" s="34"/>
      <c r="H12" s="99"/>
      <c r="I12" s="34" t="s">
        <v>18</v>
      </c>
      <c r="J12" s="34"/>
      <c r="K12" s="34" t="s">
        <v>19</v>
      </c>
      <c r="L12" s="34"/>
      <c r="M12" s="34"/>
      <c r="N12" s="34" t="s">
        <v>20</v>
      </c>
      <c r="O12" s="34"/>
      <c r="P12" s="34" t="s">
        <v>20</v>
      </c>
      <c r="Q12" s="34"/>
      <c r="R12" s="34"/>
      <c r="S12" s="36"/>
    </row>
    <row r="13" spans="1:19" ht="23.25" thickBot="1" x14ac:dyDescent="0.3">
      <c r="A13" s="37"/>
      <c r="B13" s="38"/>
      <c r="C13" s="39"/>
      <c r="D13" s="39"/>
      <c r="E13" s="39"/>
      <c r="F13" s="39"/>
      <c r="G13" s="39"/>
      <c r="H13" s="101"/>
      <c r="I13" s="102" t="s">
        <v>21</v>
      </c>
      <c r="J13" s="43" t="s">
        <v>22</v>
      </c>
      <c r="K13" s="43" t="s">
        <v>23</v>
      </c>
      <c r="L13" s="43" t="s">
        <v>24</v>
      </c>
      <c r="M13" s="44" t="s">
        <v>25</v>
      </c>
      <c r="N13" s="43" t="s">
        <v>26</v>
      </c>
      <c r="O13" s="43" t="s">
        <v>25</v>
      </c>
      <c r="P13" s="43" t="s">
        <v>21</v>
      </c>
      <c r="Q13" s="43" t="s">
        <v>22</v>
      </c>
      <c r="R13" s="43" t="s">
        <v>27</v>
      </c>
      <c r="S13" s="46" t="s">
        <v>28</v>
      </c>
    </row>
    <row r="14" spans="1:19" ht="22.5" x14ac:dyDescent="0.25">
      <c r="A14" s="37"/>
      <c r="B14" s="337"/>
      <c r="C14" s="110">
        <v>501001</v>
      </c>
      <c r="D14" s="110" t="s">
        <v>367</v>
      </c>
      <c r="E14" s="110" t="s">
        <v>38</v>
      </c>
      <c r="F14" s="110" t="s">
        <v>38</v>
      </c>
      <c r="G14" s="110" t="s">
        <v>38</v>
      </c>
      <c r="H14" s="265">
        <v>4552633</v>
      </c>
      <c r="I14" s="265">
        <v>0</v>
      </c>
      <c r="J14" s="265">
        <v>0</v>
      </c>
      <c r="K14" s="110" t="s">
        <v>38</v>
      </c>
      <c r="L14" s="110">
        <v>0</v>
      </c>
      <c r="M14" s="199">
        <v>0</v>
      </c>
      <c r="N14" s="112">
        <f>(I14*100)/H14</f>
        <v>0</v>
      </c>
      <c r="O14" s="112">
        <f>(J14*100)/H14</f>
        <v>0</v>
      </c>
      <c r="P14" s="110" t="s">
        <v>38</v>
      </c>
      <c r="Q14" s="110" t="s">
        <v>38</v>
      </c>
      <c r="R14" s="110" t="s">
        <v>38</v>
      </c>
      <c r="S14" s="113" t="s">
        <v>38</v>
      </c>
    </row>
    <row r="15" spans="1:19" ht="15.75" thickBot="1" x14ac:dyDescent="0.3">
      <c r="A15" s="37"/>
      <c r="B15" s="383"/>
      <c r="C15" s="132">
        <v>501002</v>
      </c>
      <c r="D15" s="132" t="s">
        <v>368</v>
      </c>
      <c r="E15" s="132" t="s">
        <v>38</v>
      </c>
      <c r="F15" s="132" t="s">
        <v>38</v>
      </c>
      <c r="G15" s="132" t="s">
        <v>38</v>
      </c>
      <c r="H15" s="276">
        <v>4925467</v>
      </c>
      <c r="I15" s="201">
        <v>310482.87</v>
      </c>
      <c r="J15" s="201">
        <v>310482.87</v>
      </c>
      <c r="K15" s="132" t="s">
        <v>38</v>
      </c>
      <c r="L15" s="132">
        <v>0</v>
      </c>
      <c r="M15" s="191">
        <v>0</v>
      </c>
      <c r="N15" s="134">
        <f>(I15*100)/H15</f>
        <v>6.3036229864092075</v>
      </c>
      <c r="O15" s="134">
        <f>(J15*100)/H15</f>
        <v>6.3036229864092075</v>
      </c>
      <c r="P15" s="132" t="s">
        <v>38</v>
      </c>
      <c r="Q15" s="132" t="s">
        <v>38</v>
      </c>
      <c r="R15" s="132" t="s">
        <v>38</v>
      </c>
      <c r="S15" s="135" t="s">
        <v>38</v>
      </c>
    </row>
    <row r="16" spans="1:19" ht="15.75" thickBot="1" x14ac:dyDescent="0.3">
      <c r="A16" s="37"/>
      <c r="B16" s="142"/>
      <c r="C16" s="142"/>
      <c r="D16" s="142"/>
      <c r="E16" s="142"/>
      <c r="F16" s="142"/>
      <c r="G16" s="205" t="s">
        <v>138</v>
      </c>
      <c r="H16" s="61">
        <f>SUM(H14:H15)</f>
        <v>9478100</v>
      </c>
      <c r="I16" s="384">
        <f>SUM(I14:I15)</f>
        <v>310482.87</v>
      </c>
      <c r="J16" s="192">
        <f>SUM(J14:J15)</f>
        <v>310482.87</v>
      </c>
      <c r="K16" s="64"/>
      <c r="L16" s="385">
        <v>0</v>
      </c>
      <c r="M16" s="386">
        <v>0</v>
      </c>
      <c r="N16" s="330"/>
      <c r="O16" s="330"/>
      <c r="P16" s="142"/>
      <c r="Q16" s="142"/>
      <c r="R16" s="142"/>
      <c r="S16" s="142"/>
    </row>
    <row r="17" spans="1:19" x14ac:dyDescent="0.25">
      <c r="A17" s="37"/>
      <c r="B17" s="142"/>
      <c r="C17" s="142"/>
      <c r="D17" s="142"/>
      <c r="E17" s="142"/>
      <c r="F17" s="142"/>
      <c r="G17" s="205"/>
      <c r="H17" s="70"/>
      <c r="I17" s="387"/>
      <c r="J17" s="70"/>
      <c r="K17" s="60"/>
      <c r="L17" s="388"/>
      <c r="M17" s="388"/>
      <c r="N17" s="330"/>
      <c r="O17" s="330"/>
      <c r="P17" s="142"/>
      <c r="Q17" s="142"/>
      <c r="R17" s="142"/>
      <c r="S17" s="142"/>
    </row>
    <row r="18" spans="1:19" x14ac:dyDescent="0.25">
      <c r="A18" s="37"/>
      <c r="B18" s="142"/>
      <c r="C18" s="142"/>
      <c r="D18" s="142"/>
      <c r="E18" s="142"/>
      <c r="F18" s="142"/>
      <c r="G18" s="205"/>
      <c r="H18" s="70"/>
      <c r="I18" s="387"/>
      <c r="J18" s="70"/>
      <c r="K18" s="60"/>
      <c r="L18" s="388"/>
      <c r="M18" s="388"/>
      <c r="N18" s="330"/>
      <c r="O18" s="330"/>
      <c r="P18" s="142"/>
      <c r="Q18" s="142"/>
      <c r="R18" s="142"/>
      <c r="S18" s="142"/>
    </row>
    <row r="19" spans="1:19" x14ac:dyDescent="0.25">
      <c r="A19" s="37"/>
      <c r="B19" s="142"/>
      <c r="C19" s="142"/>
      <c r="D19" s="142"/>
      <c r="E19" s="142"/>
      <c r="F19" s="142"/>
      <c r="G19" s="142"/>
      <c r="H19" s="55"/>
      <c r="I19" s="203"/>
      <c r="J19" s="203"/>
      <c r="K19" s="142"/>
      <c r="L19" s="142"/>
      <c r="M19" s="389"/>
      <c r="N19" s="330"/>
      <c r="O19" s="330"/>
      <c r="P19" s="142"/>
      <c r="Q19" s="142"/>
      <c r="R19" s="142"/>
      <c r="S19" s="142"/>
    </row>
    <row r="20" spans="1:19" x14ac:dyDescent="0.25">
      <c r="A20" s="37"/>
      <c r="B20" s="142"/>
      <c r="C20" s="142"/>
      <c r="D20" s="142"/>
      <c r="E20" s="142"/>
      <c r="F20" s="142"/>
      <c r="G20" s="142"/>
      <c r="H20" s="55"/>
      <c r="I20" s="203"/>
      <c r="J20" s="203"/>
      <c r="K20" s="142"/>
      <c r="L20" s="142"/>
      <c r="M20" s="389"/>
      <c r="N20" s="330"/>
      <c r="O20" s="330"/>
      <c r="P20" s="142"/>
      <c r="Q20" s="142"/>
      <c r="R20" s="142"/>
      <c r="S20" s="142"/>
    </row>
    <row r="21" spans="1:19" x14ac:dyDescent="0.25">
      <c r="A21" s="37"/>
      <c r="B21" s="142"/>
      <c r="C21" s="142"/>
      <c r="D21" s="142"/>
      <c r="E21" s="142"/>
      <c r="F21" s="142"/>
      <c r="G21" s="142"/>
      <c r="H21" s="55"/>
      <c r="I21" s="203"/>
      <c r="J21" s="203"/>
      <c r="K21" s="142"/>
      <c r="L21" s="142"/>
      <c r="M21" s="389"/>
      <c r="N21" s="330"/>
      <c r="O21" s="330"/>
      <c r="P21" s="142"/>
      <c r="Q21" s="142"/>
      <c r="R21" s="142"/>
      <c r="S21" s="142"/>
    </row>
    <row r="22" spans="1:19" x14ac:dyDescent="0.25">
      <c r="A22" s="37"/>
      <c r="B22" s="142"/>
      <c r="C22" s="142"/>
      <c r="D22" s="142"/>
      <c r="E22" s="142"/>
      <c r="F22" s="142"/>
      <c r="G22" s="142"/>
      <c r="H22" s="55"/>
      <c r="I22" s="203"/>
      <c r="J22" s="203"/>
      <c r="K22" s="142"/>
      <c r="L22" s="142"/>
      <c r="M22" s="389"/>
      <c r="N22" s="330"/>
      <c r="O22" s="330"/>
      <c r="P22" s="142"/>
      <c r="Q22" s="142"/>
      <c r="R22" s="142"/>
      <c r="S22" s="142"/>
    </row>
    <row r="23" spans="1:19" x14ac:dyDescent="0.25">
      <c r="A23" s="37"/>
      <c r="B23" s="142"/>
      <c r="C23" s="142"/>
      <c r="D23" s="142"/>
      <c r="E23" s="142"/>
      <c r="F23" s="142"/>
      <c r="G23" s="142"/>
      <c r="H23" s="55"/>
      <c r="I23" s="203"/>
      <c r="J23" s="203"/>
      <c r="K23" s="142"/>
      <c r="L23" s="142"/>
      <c r="M23" s="389"/>
      <c r="N23" s="330"/>
      <c r="O23" s="330"/>
      <c r="P23" s="142"/>
      <c r="Q23" s="142"/>
      <c r="R23" s="142"/>
      <c r="S23" s="142"/>
    </row>
    <row r="24" spans="1:19" x14ac:dyDescent="0.25">
      <c r="A24" s="37"/>
      <c r="B24" s="142"/>
      <c r="C24" s="142"/>
      <c r="D24" s="142"/>
      <c r="E24" s="142"/>
      <c r="F24" s="142"/>
      <c r="G24" s="142"/>
      <c r="H24" s="55"/>
      <c r="I24" s="203"/>
      <c r="J24" s="203"/>
      <c r="K24" s="142"/>
      <c r="L24" s="142"/>
      <c r="M24" s="389"/>
      <c r="N24" s="330"/>
      <c r="O24" s="330"/>
      <c r="P24" s="142"/>
      <c r="Q24" s="142"/>
      <c r="R24" s="142"/>
      <c r="S24" s="142"/>
    </row>
    <row r="25" spans="1:19" x14ac:dyDescent="0.25">
      <c r="A25" s="37"/>
      <c r="B25" s="142"/>
      <c r="C25" s="142"/>
      <c r="D25" s="142"/>
      <c r="E25" s="142"/>
      <c r="F25" s="142"/>
      <c r="G25" s="142"/>
      <c r="H25" s="55"/>
      <c r="I25" s="203"/>
      <c r="J25" s="203"/>
      <c r="K25" s="142"/>
      <c r="L25" s="142"/>
      <c r="M25" s="389"/>
      <c r="N25" s="330"/>
      <c r="O25" s="330"/>
      <c r="P25" s="142"/>
      <c r="Q25" s="142"/>
      <c r="R25" s="142"/>
      <c r="S25" s="142"/>
    </row>
    <row r="26" spans="1:19" x14ac:dyDescent="0.25">
      <c r="A26" s="37"/>
      <c r="B26" s="142"/>
      <c r="C26" s="142"/>
      <c r="D26" s="142"/>
      <c r="E26" s="142"/>
      <c r="F26" s="142"/>
      <c r="G26" s="142"/>
      <c r="H26" s="55"/>
      <c r="I26" s="203"/>
      <c r="J26" s="203"/>
      <c r="K26" s="142"/>
      <c r="L26" s="142"/>
      <c r="M26" s="389"/>
      <c r="N26" s="330"/>
      <c r="O26" s="330"/>
      <c r="P26" s="142"/>
      <c r="Q26" s="142"/>
      <c r="R26" s="142"/>
      <c r="S26" s="142"/>
    </row>
    <row r="27" spans="1:19" x14ac:dyDescent="0.25">
      <c r="A27" s="37"/>
      <c r="B27" s="142"/>
      <c r="C27" s="142"/>
      <c r="D27" s="142"/>
      <c r="E27" s="142"/>
      <c r="F27" s="142"/>
      <c r="G27" s="142"/>
      <c r="H27" s="55"/>
      <c r="I27" s="203"/>
      <c r="J27" s="203"/>
      <c r="K27" s="142"/>
      <c r="L27" s="142"/>
      <c r="M27" s="389"/>
      <c r="N27" s="330"/>
      <c r="O27" s="330"/>
      <c r="P27" s="142"/>
      <c r="Q27" s="142"/>
      <c r="R27" s="142"/>
      <c r="S27" s="142"/>
    </row>
    <row r="28" spans="1:19" x14ac:dyDescent="0.25">
      <c r="A28" s="37"/>
      <c r="B28" s="142"/>
      <c r="C28" s="142"/>
      <c r="D28" s="142"/>
      <c r="E28" s="142"/>
      <c r="F28" s="142"/>
      <c r="G28" s="142"/>
      <c r="H28" s="55"/>
      <c r="I28" s="203"/>
      <c r="J28" s="203"/>
      <c r="K28" s="142"/>
      <c r="L28" s="142"/>
      <c r="M28" s="389"/>
      <c r="N28" s="330"/>
      <c r="O28" s="330"/>
      <c r="P28" s="142"/>
      <c r="Q28" s="142"/>
      <c r="R28" s="142"/>
      <c r="S28" s="142"/>
    </row>
    <row r="29" spans="1:19" x14ac:dyDescent="0.25">
      <c r="A29" s="37"/>
      <c r="B29" s="142"/>
      <c r="C29" s="142"/>
      <c r="D29" s="142"/>
      <c r="E29" s="142"/>
      <c r="F29" s="142"/>
      <c r="G29" s="142"/>
      <c r="H29" s="55"/>
      <c r="I29" s="203"/>
      <c r="J29" s="203"/>
      <c r="K29" s="142"/>
      <c r="L29" s="142"/>
      <c r="M29" s="389"/>
      <c r="N29" s="330"/>
      <c r="O29" s="330"/>
      <c r="P29" s="142"/>
      <c r="Q29" s="142"/>
      <c r="R29" s="142"/>
      <c r="S29" s="142"/>
    </row>
    <row r="30" spans="1:19" x14ac:dyDescent="0.25">
      <c r="A30" s="37"/>
      <c r="B30" s="142"/>
      <c r="C30" s="142"/>
      <c r="D30" s="142"/>
      <c r="E30" s="142"/>
      <c r="F30" s="142"/>
      <c r="G30" s="142"/>
      <c r="H30" s="55"/>
      <c r="I30" s="203"/>
      <c r="J30" s="203"/>
      <c r="K30" s="142"/>
      <c r="L30" s="142"/>
      <c r="M30" s="389"/>
      <c r="N30" s="330"/>
      <c r="O30" s="330"/>
      <c r="P30" s="142"/>
      <c r="Q30" s="142"/>
      <c r="R30" s="142"/>
      <c r="S30" s="142"/>
    </row>
    <row r="37" spans="1:19" x14ac:dyDescent="0.25">
      <c r="A37" s="1"/>
      <c r="B37" s="1"/>
      <c r="C37" s="1" t="s">
        <v>139</v>
      </c>
      <c r="D37" s="2"/>
      <c r="E37" s="1"/>
      <c r="F37" s="1"/>
      <c r="G37" s="1"/>
      <c r="H37" s="80"/>
      <c r="I37" s="80"/>
      <c r="J37" s="1"/>
      <c r="K37" s="6"/>
      <c r="L37" s="1"/>
      <c r="M37" s="1"/>
      <c r="N37" s="1"/>
      <c r="O37" s="6"/>
      <c r="P37" s="6"/>
      <c r="Q37" s="6"/>
      <c r="R37" s="6"/>
      <c r="S37" s="1"/>
    </row>
    <row r="38" spans="1:19" x14ac:dyDescent="0.25">
      <c r="A38" s="1"/>
      <c r="B38" s="1"/>
      <c r="C38" s="1"/>
      <c r="D38" s="2"/>
      <c r="E38" s="1"/>
      <c r="F38" s="1"/>
      <c r="G38" s="1"/>
      <c r="H38" s="80"/>
      <c r="I38" s="80"/>
      <c r="J38" s="1"/>
      <c r="K38" s="6"/>
      <c r="L38" s="1"/>
      <c r="M38" s="1"/>
      <c r="N38" s="1"/>
      <c r="O38" s="6"/>
      <c r="P38" s="6"/>
      <c r="Q38" s="6"/>
      <c r="R38" s="6"/>
      <c r="S38" s="1"/>
    </row>
    <row r="39" spans="1:19" x14ac:dyDescent="0.25">
      <c r="A39" s="1"/>
      <c r="B39" s="1"/>
      <c r="C39" s="1"/>
      <c r="D39" s="2"/>
      <c r="E39" s="1"/>
      <c r="F39" s="1"/>
      <c r="G39" s="1"/>
      <c r="H39" s="80"/>
      <c r="I39" s="80"/>
      <c r="J39" s="1"/>
      <c r="K39" s="6"/>
      <c r="L39" s="1"/>
      <c r="M39" s="1"/>
      <c r="N39" s="1"/>
      <c r="O39" s="6"/>
      <c r="P39" s="6"/>
      <c r="Q39" s="6"/>
      <c r="R39" s="6"/>
      <c r="S39" s="1"/>
    </row>
    <row r="40" spans="1:19" x14ac:dyDescent="0.25">
      <c r="A40" s="1"/>
      <c r="B40" s="1"/>
      <c r="C40" s="1"/>
      <c r="D40" s="2"/>
      <c r="E40" s="1"/>
      <c r="F40" s="1"/>
      <c r="G40" s="1"/>
      <c r="H40" s="80"/>
      <c r="I40" s="80"/>
      <c r="J40" s="1"/>
      <c r="K40" s="6"/>
      <c r="L40" s="1"/>
      <c r="M40" s="1"/>
      <c r="N40" s="1"/>
      <c r="O40" s="6"/>
      <c r="P40" s="6"/>
      <c r="Q40" s="6"/>
      <c r="R40" s="6"/>
      <c r="S40" s="1"/>
    </row>
    <row r="41" spans="1:19" x14ac:dyDescent="0.25">
      <c r="A41" s="1"/>
      <c r="B41" s="8" t="s">
        <v>0</v>
      </c>
      <c r="C41" s="8"/>
      <c r="D41" s="8"/>
      <c r="E41" s="9" t="s">
        <v>365</v>
      </c>
      <c r="F41" s="9"/>
      <c r="G41" s="9"/>
      <c r="H41" s="9"/>
      <c r="I41" s="9"/>
      <c r="J41" s="9"/>
      <c r="K41" s="10"/>
      <c r="L41" s="11"/>
      <c r="M41" s="11"/>
      <c r="N41" s="11"/>
      <c r="O41" s="6"/>
      <c r="P41" s="6"/>
      <c r="Q41" s="6"/>
      <c r="R41" s="6"/>
      <c r="S41" s="1"/>
    </row>
    <row r="42" spans="1:19" x14ac:dyDescent="0.25">
      <c r="A42" s="1"/>
      <c r="B42" s="92" t="s">
        <v>2</v>
      </c>
      <c r="C42" s="92"/>
      <c r="D42" s="92"/>
      <c r="E42" s="9" t="s">
        <v>369</v>
      </c>
      <c r="F42" s="9"/>
      <c r="G42" s="9"/>
      <c r="H42" s="9"/>
      <c r="I42" s="9"/>
      <c r="J42" s="9"/>
      <c r="K42" s="10"/>
      <c r="L42" s="11"/>
      <c r="M42" s="11"/>
      <c r="N42" s="11"/>
      <c r="O42" s="6"/>
      <c r="P42" s="6"/>
      <c r="Q42" s="6"/>
      <c r="R42" s="6"/>
      <c r="S42" s="1"/>
    </row>
    <row r="43" spans="1:19" x14ac:dyDescent="0.25">
      <c r="A43" s="13"/>
      <c r="B43" s="90" t="s">
        <v>4</v>
      </c>
      <c r="C43" s="90"/>
      <c r="D43" s="90"/>
      <c r="E43" s="15" t="s">
        <v>69</v>
      </c>
      <c r="F43" s="15"/>
      <c r="G43" s="16"/>
      <c r="H43" s="87"/>
      <c r="I43" s="88"/>
      <c r="J43" s="89"/>
      <c r="K43" s="6"/>
      <c r="L43" s="11"/>
      <c r="M43" s="11"/>
      <c r="N43" s="11"/>
      <c r="O43" s="6"/>
      <c r="P43" s="6"/>
      <c r="Q43" s="6"/>
      <c r="R43" s="6"/>
      <c r="S43" s="1"/>
    </row>
    <row r="44" spans="1:19" x14ac:dyDescent="0.25">
      <c r="A44" s="13"/>
      <c r="B44" s="90"/>
      <c r="C44" s="90"/>
      <c r="D44" s="90"/>
      <c r="E44" s="20"/>
      <c r="F44" s="20"/>
      <c r="G44" s="21"/>
      <c r="H44" s="94"/>
      <c r="I44" s="95"/>
      <c r="J44" s="27"/>
      <c r="K44" s="6"/>
      <c r="L44" s="11"/>
      <c r="M44" s="11"/>
      <c r="N44" s="11"/>
      <c r="O44" s="6"/>
      <c r="P44" s="6"/>
      <c r="Q44" s="6"/>
      <c r="R44" s="6"/>
      <c r="S44" s="1"/>
    </row>
    <row r="45" spans="1:19" ht="15.75" thickBot="1" x14ac:dyDescent="0.3">
      <c r="A45" s="13"/>
      <c r="B45" s="25"/>
      <c r="C45" s="25"/>
      <c r="D45" s="25"/>
      <c r="E45" s="25"/>
      <c r="F45" s="26"/>
      <c r="G45" s="21"/>
      <c r="H45" s="94"/>
      <c r="I45" s="95"/>
      <c r="J45" s="27"/>
      <c r="K45" s="26"/>
      <c r="L45" s="27"/>
      <c r="M45" s="27"/>
      <c r="N45" s="27"/>
      <c r="O45" s="26"/>
      <c r="P45" s="26"/>
      <c r="Q45" s="26"/>
      <c r="R45" s="26"/>
      <c r="S45" s="1"/>
    </row>
    <row r="46" spans="1:19" x14ac:dyDescent="0.25">
      <c r="A46" s="10"/>
      <c r="B46" s="29" t="s">
        <v>6</v>
      </c>
      <c r="C46" s="30" t="s">
        <v>7</v>
      </c>
      <c r="D46" s="30"/>
      <c r="E46" s="30" t="s">
        <v>8</v>
      </c>
      <c r="F46" s="30" t="s">
        <v>9</v>
      </c>
      <c r="G46" s="30" t="s">
        <v>10</v>
      </c>
      <c r="H46" s="97" t="s">
        <v>11</v>
      </c>
      <c r="I46" s="30" t="s">
        <v>12</v>
      </c>
      <c r="J46" s="30"/>
      <c r="K46" s="30"/>
      <c r="L46" s="30"/>
      <c r="M46" s="30"/>
      <c r="N46" s="30" t="s">
        <v>13</v>
      </c>
      <c r="O46" s="30"/>
      <c r="P46" s="30" t="s">
        <v>14</v>
      </c>
      <c r="Q46" s="30"/>
      <c r="R46" s="30" t="s">
        <v>15</v>
      </c>
      <c r="S46" s="32"/>
    </row>
    <row r="47" spans="1:19" x14ac:dyDescent="0.25">
      <c r="A47" s="10"/>
      <c r="B47" s="33"/>
      <c r="C47" s="34" t="s">
        <v>16</v>
      </c>
      <c r="D47" s="34" t="s">
        <v>17</v>
      </c>
      <c r="E47" s="34"/>
      <c r="F47" s="34"/>
      <c r="G47" s="34"/>
      <c r="H47" s="99"/>
      <c r="I47" s="34" t="s">
        <v>18</v>
      </c>
      <c r="J47" s="34"/>
      <c r="K47" s="34" t="s">
        <v>19</v>
      </c>
      <c r="L47" s="34"/>
      <c r="M47" s="34"/>
      <c r="N47" s="34" t="s">
        <v>20</v>
      </c>
      <c r="O47" s="34"/>
      <c r="P47" s="34" t="s">
        <v>20</v>
      </c>
      <c r="Q47" s="34"/>
      <c r="R47" s="34"/>
      <c r="S47" s="36"/>
    </row>
    <row r="48" spans="1:19" ht="23.25" thickBot="1" x14ac:dyDescent="0.3">
      <c r="A48" s="37"/>
      <c r="B48" s="163"/>
      <c r="C48" s="164"/>
      <c r="D48" s="164"/>
      <c r="E48" s="164"/>
      <c r="F48" s="164"/>
      <c r="G48" s="164"/>
      <c r="H48" s="166"/>
      <c r="I48" s="167" t="s">
        <v>21</v>
      </c>
      <c r="J48" s="168" t="s">
        <v>22</v>
      </c>
      <c r="K48" s="168" t="s">
        <v>23</v>
      </c>
      <c r="L48" s="168" t="s">
        <v>24</v>
      </c>
      <c r="M48" s="169" t="s">
        <v>25</v>
      </c>
      <c r="N48" s="168" t="s">
        <v>26</v>
      </c>
      <c r="O48" s="168" t="s">
        <v>25</v>
      </c>
      <c r="P48" s="168" t="s">
        <v>21</v>
      </c>
      <c r="Q48" s="168" t="s">
        <v>22</v>
      </c>
      <c r="R48" s="168" t="s">
        <v>27</v>
      </c>
      <c r="S48" s="170" t="s">
        <v>28</v>
      </c>
    </row>
    <row r="49" spans="1:19" ht="23.25" thickBot="1" x14ac:dyDescent="0.3">
      <c r="A49" s="37"/>
      <c r="B49" s="390"/>
      <c r="C49" s="213">
        <v>502001</v>
      </c>
      <c r="D49" s="213" t="s">
        <v>370</v>
      </c>
      <c r="E49" s="213" t="s">
        <v>38</v>
      </c>
      <c r="F49" s="213" t="s">
        <v>38</v>
      </c>
      <c r="G49" s="213" t="s">
        <v>38</v>
      </c>
      <c r="H49" s="49">
        <v>6721900</v>
      </c>
      <c r="I49" s="211">
        <v>303142.2</v>
      </c>
      <c r="J49" s="211">
        <f>279532.8+303142.2</f>
        <v>582675</v>
      </c>
      <c r="K49" s="213" t="s">
        <v>38</v>
      </c>
      <c r="L49" s="215">
        <v>0</v>
      </c>
      <c r="M49" s="215">
        <v>0</v>
      </c>
      <c r="N49" s="215">
        <f>I49*100/H49</f>
        <v>4.5097695592020113</v>
      </c>
      <c r="O49" s="215">
        <f>J49*100/H49</f>
        <v>8.6683080676594422</v>
      </c>
      <c r="P49" s="213" t="s">
        <v>38</v>
      </c>
      <c r="Q49" s="213" t="s">
        <v>38</v>
      </c>
      <c r="R49" s="213" t="s">
        <v>38</v>
      </c>
      <c r="S49" s="216" t="s">
        <v>38</v>
      </c>
    </row>
    <row r="50" spans="1:19" ht="15.75" thickBot="1" x14ac:dyDescent="0.3">
      <c r="A50" s="69"/>
      <c r="B50" s="68"/>
      <c r="C50" s="68"/>
      <c r="D50" s="68"/>
      <c r="E50" s="69"/>
      <c r="F50" s="69"/>
      <c r="G50" s="391" t="s">
        <v>138</v>
      </c>
      <c r="H50" s="61">
        <f>SUM(H49:H49)</f>
        <v>6721900</v>
      </c>
      <c r="I50" s="384">
        <f>I49</f>
        <v>303142.2</v>
      </c>
      <c r="J50" s="192">
        <f>SUM(J49:J49)</f>
        <v>582675</v>
      </c>
      <c r="K50" s="64"/>
      <c r="L50" s="385">
        <f>SUM(L49)</f>
        <v>0</v>
      </c>
      <c r="M50" s="196">
        <v>0</v>
      </c>
      <c r="N50" s="60"/>
      <c r="O50" s="60"/>
      <c r="P50" s="60"/>
      <c r="Q50" s="60"/>
      <c r="R50" s="60"/>
      <c r="S50" s="60"/>
    </row>
    <row r="51" spans="1:19" x14ac:dyDescent="0.25">
      <c r="A51" s="69"/>
      <c r="B51" s="68"/>
      <c r="C51" s="68"/>
      <c r="D51" s="68"/>
      <c r="E51" s="69"/>
      <c r="F51" s="69"/>
      <c r="G51" s="391"/>
      <c r="H51" s="70"/>
      <c r="I51" s="387"/>
      <c r="J51" s="70"/>
      <c r="K51" s="60"/>
      <c r="L51" s="73"/>
      <c r="M51" s="74"/>
      <c r="N51" s="60"/>
      <c r="O51" s="60"/>
      <c r="P51" s="60"/>
      <c r="Q51" s="60"/>
      <c r="R51" s="60"/>
      <c r="S51" s="60"/>
    </row>
    <row r="52" spans="1:19" x14ac:dyDescent="0.25">
      <c r="A52" s="13"/>
      <c r="B52" s="1"/>
      <c r="C52" s="1"/>
      <c r="D52" s="1"/>
      <c r="E52" s="1"/>
      <c r="F52" s="1"/>
      <c r="G52" s="1"/>
      <c r="H52" s="80"/>
      <c r="I52" s="80"/>
      <c r="J52" s="1"/>
      <c r="K52" s="6"/>
      <c r="L52" s="1"/>
      <c r="M52" s="1"/>
      <c r="N52" s="1"/>
      <c r="O52" s="6"/>
      <c r="P52" s="6"/>
      <c r="Q52" s="6"/>
      <c r="R52" s="6"/>
      <c r="S52" s="280"/>
    </row>
    <row r="53" spans="1:19" x14ac:dyDescent="0.25">
      <c r="A53" s="13"/>
      <c r="B53" s="1"/>
      <c r="C53" s="1"/>
      <c r="D53" s="1"/>
      <c r="E53" s="1"/>
      <c r="F53" s="1"/>
      <c r="G53" s="1"/>
      <c r="H53" s="80"/>
      <c r="I53" s="80"/>
      <c r="J53" s="1"/>
      <c r="K53" s="6"/>
      <c r="L53" s="1"/>
      <c r="M53" s="1"/>
      <c r="N53" s="1"/>
      <c r="O53" s="6"/>
      <c r="P53" s="6"/>
      <c r="Q53" s="6"/>
      <c r="R53" s="6"/>
      <c r="S53" s="1"/>
    </row>
    <row r="54" spans="1:19" x14ac:dyDescent="0.25">
      <c r="A54" s="13"/>
      <c r="B54" s="1"/>
      <c r="C54" s="1"/>
      <c r="D54" s="1"/>
      <c r="E54" s="1"/>
      <c r="F54" s="1"/>
      <c r="G54" s="1"/>
      <c r="H54" s="80"/>
      <c r="I54" s="80"/>
      <c r="J54" s="1"/>
      <c r="K54" s="6"/>
      <c r="L54" s="1"/>
      <c r="M54" s="1"/>
      <c r="N54" s="1"/>
      <c r="O54" s="6"/>
      <c r="P54" s="6"/>
      <c r="Q54" s="6"/>
      <c r="R54" s="6"/>
      <c r="S54" s="1"/>
    </row>
    <row r="55" spans="1:19" x14ac:dyDescent="0.25">
      <c r="A55" s="13"/>
      <c r="B55" s="1"/>
      <c r="C55" s="1"/>
      <c r="D55" s="1"/>
      <c r="E55" s="1"/>
      <c r="F55" s="1"/>
      <c r="G55" s="1"/>
      <c r="H55" s="80"/>
      <c r="I55" s="80"/>
      <c r="J55" s="1"/>
      <c r="K55" s="6"/>
      <c r="L55" s="1"/>
      <c r="M55" s="1"/>
      <c r="N55" s="1"/>
      <c r="O55" s="6"/>
      <c r="P55" s="6"/>
      <c r="Q55" s="6"/>
      <c r="R55" s="6"/>
      <c r="S55" s="1"/>
    </row>
    <row r="56" spans="1:19" x14ac:dyDescent="0.25">
      <c r="A56" s="13"/>
      <c r="B56" s="1"/>
      <c r="C56" s="1"/>
      <c r="D56" s="1"/>
      <c r="E56" s="1"/>
      <c r="F56" s="1"/>
      <c r="G56" s="1"/>
      <c r="H56" s="80"/>
      <c r="I56" s="80"/>
      <c r="J56" s="1"/>
      <c r="K56" s="6"/>
      <c r="L56" s="1"/>
      <c r="M56" s="1"/>
      <c r="N56" s="1"/>
      <c r="O56" s="6"/>
      <c r="P56" s="6"/>
      <c r="Q56" s="6"/>
      <c r="R56" s="6"/>
      <c r="S56" s="1"/>
    </row>
    <row r="57" spans="1:19" x14ac:dyDescent="0.25">
      <c r="A57" s="13"/>
      <c r="B57" s="1"/>
      <c r="C57" s="1"/>
      <c r="D57" s="1"/>
      <c r="E57" s="1"/>
      <c r="F57" s="1"/>
      <c r="G57" s="1"/>
      <c r="H57" s="80"/>
      <c r="I57" s="80"/>
      <c r="J57" s="1"/>
      <c r="K57" s="6"/>
      <c r="L57" s="1"/>
      <c r="M57" s="1"/>
      <c r="N57" s="1"/>
      <c r="O57" s="6"/>
      <c r="P57" s="6"/>
      <c r="Q57" s="6"/>
      <c r="R57" s="6"/>
      <c r="S57" s="1"/>
    </row>
    <row r="58" spans="1:19" x14ac:dyDescent="0.25">
      <c r="A58" s="13"/>
      <c r="B58" s="1"/>
      <c r="C58" s="1"/>
      <c r="D58" s="1"/>
      <c r="E58" s="1"/>
      <c r="F58" s="1"/>
      <c r="G58" s="1"/>
      <c r="H58" s="80"/>
      <c r="I58" s="80"/>
      <c r="J58" s="1"/>
      <c r="K58" s="6"/>
      <c r="L58" s="1"/>
      <c r="M58" s="1"/>
      <c r="N58" s="1"/>
      <c r="O58" s="6"/>
      <c r="P58" s="6"/>
      <c r="Q58" s="6"/>
      <c r="R58" s="6"/>
      <c r="S58" s="1"/>
    </row>
    <row r="59" spans="1:19" x14ac:dyDescent="0.25">
      <c r="A59" s="13"/>
      <c r="B59" s="1"/>
      <c r="C59" s="1"/>
      <c r="D59" s="1"/>
      <c r="E59" s="1"/>
      <c r="F59" s="1"/>
      <c r="G59" s="1"/>
      <c r="H59" s="80"/>
      <c r="I59" s="80"/>
      <c r="J59" s="1"/>
      <c r="K59" s="6"/>
      <c r="L59" s="1"/>
      <c r="M59" s="1"/>
      <c r="N59" s="1"/>
      <c r="O59" s="6"/>
      <c r="P59" s="6"/>
      <c r="Q59" s="6"/>
      <c r="R59" s="6"/>
      <c r="S59" s="1"/>
    </row>
    <row r="60" spans="1:19" x14ac:dyDescent="0.25">
      <c r="A60" s="13"/>
      <c r="B60" s="1"/>
      <c r="C60" s="1"/>
      <c r="D60" s="1"/>
      <c r="E60" s="1"/>
      <c r="F60" s="1"/>
      <c r="G60" s="1"/>
      <c r="H60" s="80"/>
      <c r="I60" s="80"/>
      <c r="J60" s="1"/>
      <c r="K60" s="6"/>
      <c r="L60" s="1"/>
      <c r="M60" s="1"/>
      <c r="N60" s="1"/>
      <c r="O60" s="6"/>
      <c r="P60" s="6"/>
      <c r="Q60" s="6"/>
      <c r="R60" s="6"/>
      <c r="S60" s="1"/>
    </row>
    <row r="61" spans="1:19" x14ac:dyDescent="0.25">
      <c r="A61" s="13"/>
      <c r="B61" s="1"/>
      <c r="C61" s="1"/>
      <c r="D61" s="2"/>
      <c r="E61" s="1"/>
      <c r="F61" s="1"/>
      <c r="G61" s="1"/>
      <c r="H61" s="80"/>
      <c r="I61" s="80"/>
      <c r="J61" s="1"/>
      <c r="K61" s="6"/>
      <c r="L61" s="1"/>
      <c r="M61" s="1"/>
      <c r="N61" s="1"/>
      <c r="O61" s="6"/>
      <c r="P61" s="6"/>
      <c r="Q61" s="6"/>
      <c r="R61" s="6"/>
      <c r="S61" s="1"/>
    </row>
    <row r="70" spans="1:19" x14ac:dyDescent="0.25">
      <c r="A70" s="1"/>
      <c r="B70" s="1"/>
      <c r="C70" s="1"/>
      <c r="D70" s="2"/>
      <c r="E70" s="1"/>
      <c r="F70" s="1"/>
      <c r="G70" s="1"/>
      <c r="H70" s="80"/>
      <c r="I70" s="80"/>
      <c r="J70" s="1"/>
      <c r="K70" s="6"/>
      <c r="L70" s="1"/>
      <c r="M70" s="1"/>
      <c r="N70" s="1"/>
      <c r="O70" s="6"/>
      <c r="P70" s="6"/>
      <c r="Q70" s="6"/>
      <c r="R70" s="6"/>
      <c r="S70" s="1"/>
    </row>
    <row r="71" spans="1:19" x14ac:dyDescent="0.25">
      <c r="A71" s="1"/>
      <c r="B71" s="1"/>
      <c r="C71" s="1"/>
      <c r="D71" s="2"/>
      <c r="E71" s="1"/>
      <c r="F71" s="1"/>
      <c r="G71" s="1"/>
      <c r="H71" s="80"/>
      <c r="I71" s="80"/>
      <c r="J71" s="1"/>
      <c r="K71" s="6"/>
      <c r="L71" s="1"/>
      <c r="M71" s="1"/>
      <c r="N71" s="1"/>
      <c r="O71" s="6"/>
      <c r="P71" s="6"/>
      <c r="Q71" s="6"/>
      <c r="R71" s="6"/>
      <c r="S71" s="1"/>
    </row>
    <row r="72" spans="1:19" x14ac:dyDescent="0.25">
      <c r="A72" s="1"/>
      <c r="B72" s="1"/>
      <c r="C72" s="1"/>
      <c r="D72" s="2"/>
      <c r="E72" s="1"/>
      <c r="F72" s="1"/>
      <c r="G72" s="1"/>
      <c r="H72" s="80"/>
      <c r="I72" s="80"/>
      <c r="J72" s="1"/>
      <c r="K72" s="6"/>
      <c r="L72" s="1"/>
      <c r="M72" s="1"/>
      <c r="N72" s="1"/>
      <c r="O72" s="6"/>
      <c r="P72" s="6"/>
      <c r="Q72" s="6"/>
      <c r="R72" s="6"/>
      <c r="S72" s="1"/>
    </row>
    <row r="73" spans="1:19" x14ac:dyDescent="0.25">
      <c r="A73" s="1"/>
      <c r="B73" s="1"/>
      <c r="C73" s="1"/>
      <c r="D73" s="2"/>
      <c r="E73" s="1"/>
      <c r="F73" s="1"/>
      <c r="G73" s="1"/>
      <c r="H73" s="80"/>
      <c r="I73" s="80"/>
      <c r="J73" s="1"/>
      <c r="K73" s="6"/>
      <c r="L73" s="1"/>
      <c r="M73" s="1"/>
      <c r="N73" s="1"/>
      <c r="O73" s="6"/>
      <c r="P73" s="6"/>
      <c r="Q73" s="6"/>
      <c r="R73" s="6"/>
      <c r="S73" s="1"/>
    </row>
    <row r="74" spans="1:19" x14ac:dyDescent="0.25">
      <c r="A74" s="1"/>
      <c r="B74" s="1"/>
      <c r="C74" s="1"/>
      <c r="D74" s="2"/>
      <c r="E74" s="1"/>
      <c r="F74" s="1"/>
      <c r="G74" s="1"/>
      <c r="H74" s="80"/>
      <c r="I74" s="80"/>
      <c r="J74" s="1"/>
      <c r="K74" s="6"/>
      <c r="L74" s="1"/>
      <c r="M74" s="1"/>
      <c r="N74" s="1"/>
      <c r="O74" s="6"/>
      <c r="P74" s="6"/>
      <c r="Q74" s="6"/>
      <c r="R74" s="6"/>
      <c r="S74" s="1"/>
    </row>
    <row r="75" spans="1:19" x14ac:dyDescent="0.25">
      <c r="A75" s="1"/>
      <c r="B75" s="1"/>
      <c r="C75" s="1"/>
      <c r="D75" s="2"/>
      <c r="E75" s="1"/>
      <c r="F75" s="1"/>
      <c r="G75" s="1"/>
      <c r="H75" s="80"/>
      <c r="I75" s="80"/>
      <c r="J75" s="1"/>
      <c r="K75" s="6"/>
      <c r="L75" s="1"/>
      <c r="M75" s="1"/>
      <c r="N75" s="1"/>
      <c r="O75" s="6"/>
      <c r="P75" s="6"/>
      <c r="Q75" s="6"/>
      <c r="R75" s="6"/>
      <c r="S75" s="1"/>
    </row>
    <row r="76" spans="1:19" x14ac:dyDescent="0.25">
      <c r="A76" s="1"/>
      <c r="B76" s="8" t="s">
        <v>0</v>
      </c>
      <c r="C76" s="8"/>
      <c r="D76" s="8"/>
      <c r="E76" s="9" t="s">
        <v>365</v>
      </c>
      <c r="F76" s="9"/>
      <c r="G76" s="9"/>
      <c r="H76" s="9"/>
      <c r="I76" s="9"/>
      <c r="J76" s="9"/>
      <c r="K76" s="10"/>
      <c r="L76" s="11"/>
      <c r="M76" s="11"/>
      <c r="N76" s="11"/>
      <c r="O76" s="6"/>
      <c r="P76" s="6"/>
      <c r="Q76" s="6"/>
      <c r="R76" s="6"/>
      <c r="S76" s="1"/>
    </row>
    <row r="77" spans="1:19" x14ac:dyDescent="0.25">
      <c r="A77" s="1"/>
      <c r="B77" s="92" t="s">
        <v>2</v>
      </c>
      <c r="C77" s="92"/>
      <c r="D77" s="92"/>
      <c r="E77" s="9" t="s">
        <v>371</v>
      </c>
      <c r="F77" s="9"/>
      <c r="G77" s="9"/>
      <c r="H77" s="9"/>
      <c r="I77" s="9"/>
      <c r="J77" s="9"/>
      <c r="K77" s="10"/>
      <c r="L77" s="11"/>
      <c r="M77" s="11"/>
      <c r="N77" s="11"/>
      <c r="O77" s="6"/>
      <c r="P77" s="6"/>
      <c r="Q77" s="6"/>
      <c r="R77" s="6"/>
      <c r="S77" s="1"/>
    </row>
    <row r="78" spans="1:19" x14ac:dyDescent="0.25">
      <c r="A78" s="13"/>
      <c r="B78" s="90" t="s">
        <v>4</v>
      </c>
      <c r="C78" s="90"/>
      <c r="D78" s="90"/>
      <c r="E78" s="15" t="s">
        <v>69</v>
      </c>
      <c r="F78" s="15"/>
      <c r="G78" s="16"/>
      <c r="H78" s="87"/>
      <c r="I78" s="88"/>
      <c r="J78" s="89"/>
      <c r="K78" s="6"/>
      <c r="L78" s="11"/>
      <c r="M78" s="11"/>
      <c r="N78" s="11"/>
      <c r="O78" s="6"/>
      <c r="P78" s="6"/>
      <c r="Q78" s="6"/>
      <c r="R78" s="6"/>
      <c r="S78" s="1"/>
    </row>
    <row r="79" spans="1:19" x14ac:dyDescent="0.25">
      <c r="A79" s="13"/>
      <c r="B79" s="90"/>
      <c r="C79" s="90"/>
      <c r="D79" s="90"/>
      <c r="E79" s="20"/>
      <c r="F79" s="20"/>
      <c r="G79" s="21"/>
      <c r="H79" s="94"/>
      <c r="I79" s="95"/>
      <c r="J79" s="27"/>
      <c r="K79" s="6"/>
      <c r="L79" s="11"/>
      <c r="M79" s="11"/>
      <c r="N79" s="11"/>
      <c r="O79" s="6"/>
      <c r="P79" s="6"/>
      <c r="Q79" s="6"/>
      <c r="R79" s="6"/>
      <c r="S79" s="1"/>
    </row>
    <row r="80" spans="1:19" ht="15.75" thickBot="1" x14ac:dyDescent="0.3">
      <c r="A80" s="13"/>
      <c r="B80" s="25"/>
      <c r="C80" s="25"/>
      <c r="D80" s="25"/>
      <c r="E80" s="25"/>
      <c r="F80" s="26"/>
      <c r="G80" s="21"/>
      <c r="H80" s="94"/>
      <c r="I80" s="95"/>
      <c r="J80" s="27"/>
      <c r="K80" s="26"/>
      <c r="L80" s="27"/>
      <c r="M80" s="27"/>
      <c r="N80" s="27"/>
      <c r="O80" s="26"/>
      <c r="P80" s="26"/>
      <c r="Q80" s="26"/>
      <c r="R80" s="26"/>
      <c r="S80" s="1"/>
    </row>
    <row r="81" spans="1:19" x14ac:dyDescent="0.25">
      <c r="A81" s="37"/>
      <c r="B81" s="29" t="s">
        <v>6</v>
      </c>
      <c r="C81" s="30" t="s">
        <v>7</v>
      </c>
      <c r="D81" s="30"/>
      <c r="E81" s="30" t="s">
        <v>8</v>
      </c>
      <c r="F81" s="30" t="s">
        <v>9</v>
      </c>
      <c r="G81" s="30" t="s">
        <v>10</v>
      </c>
      <c r="H81" s="97" t="s">
        <v>11</v>
      </c>
      <c r="I81" s="30" t="s">
        <v>12</v>
      </c>
      <c r="J81" s="30"/>
      <c r="K81" s="30"/>
      <c r="L81" s="30"/>
      <c r="M81" s="30"/>
      <c r="N81" s="30" t="s">
        <v>13</v>
      </c>
      <c r="O81" s="30"/>
      <c r="P81" s="30" t="s">
        <v>14</v>
      </c>
      <c r="Q81" s="30"/>
      <c r="R81" s="30" t="s">
        <v>15</v>
      </c>
      <c r="S81" s="32"/>
    </row>
    <row r="82" spans="1:19" x14ac:dyDescent="0.25">
      <c r="A82" s="37"/>
      <c r="B82" s="33"/>
      <c r="C82" s="34" t="s">
        <v>16</v>
      </c>
      <c r="D82" s="34" t="s">
        <v>17</v>
      </c>
      <c r="E82" s="34"/>
      <c r="F82" s="34"/>
      <c r="G82" s="34"/>
      <c r="H82" s="99"/>
      <c r="I82" s="34" t="s">
        <v>18</v>
      </c>
      <c r="J82" s="34"/>
      <c r="K82" s="34" t="s">
        <v>19</v>
      </c>
      <c r="L82" s="34"/>
      <c r="M82" s="34"/>
      <c r="N82" s="34" t="s">
        <v>20</v>
      </c>
      <c r="O82" s="34"/>
      <c r="P82" s="34" t="s">
        <v>20</v>
      </c>
      <c r="Q82" s="34"/>
      <c r="R82" s="34"/>
      <c r="S82" s="36"/>
    </row>
    <row r="83" spans="1:19" ht="23.25" thickBot="1" x14ac:dyDescent="0.3">
      <c r="A83" s="37"/>
      <c r="B83" s="163"/>
      <c r="C83" s="164"/>
      <c r="D83" s="164"/>
      <c r="E83" s="164"/>
      <c r="F83" s="164"/>
      <c r="G83" s="164"/>
      <c r="H83" s="166"/>
      <c r="I83" s="167" t="s">
        <v>21</v>
      </c>
      <c r="J83" s="168" t="s">
        <v>22</v>
      </c>
      <c r="K83" s="168" t="s">
        <v>23</v>
      </c>
      <c r="L83" s="168" t="s">
        <v>24</v>
      </c>
      <c r="M83" s="169" t="s">
        <v>25</v>
      </c>
      <c r="N83" s="168" t="s">
        <v>26</v>
      </c>
      <c r="O83" s="168" t="s">
        <v>25</v>
      </c>
      <c r="P83" s="168" t="s">
        <v>21</v>
      </c>
      <c r="Q83" s="168" t="s">
        <v>22</v>
      </c>
      <c r="R83" s="168" t="s">
        <v>27</v>
      </c>
      <c r="S83" s="170" t="s">
        <v>28</v>
      </c>
    </row>
    <row r="84" spans="1:19" ht="15.75" thickBot="1" x14ac:dyDescent="0.3">
      <c r="A84" s="37"/>
      <c r="B84" s="390"/>
      <c r="C84" s="213">
        <v>503001</v>
      </c>
      <c r="D84" s="213" t="s">
        <v>372</v>
      </c>
      <c r="E84" s="213" t="s">
        <v>38</v>
      </c>
      <c r="F84" s="213" t="s">
        <v>38</v>
      </c>
      <c r="G84" s="213" t="s">
        <v>38</v>
      </c>
      <c r="H84" s="49">
        <v>1500000</v>
      </c>
      <c r="I84" s="211">
        <v>0</v>
      </c>
      <c r="J84" s="211">
        <v>0</v>
      </c>
      <c r="K84" s="213" t="s">
        <v>38</v>
      </c>
      <c r="L84" s="213">
        <v>0</v>
      </c>
      <c r="M84" s="392">
        <v>0</v>
      </c>
      <c r="N84" s="215">
        <f>(I84*100)/H84</f>
        <v>0</v>
      </c>
      <c r="O84" s="215">
        <f>(J84*100)/H84</f>
        <v>0</v>
      </c>
      <c r="P84" s="213" t="s">
        <v>38</v>
      </c>
      <c r="Q84" s="213" t="s">
        <v>38</v>
      </c>
      <c r="R84" s="213" t="s">
        <v>38</v>
      </c>
      <c r="S84" s="216" t="s">
        <v>38</v>
      </c>
    </row>
    <row r="85" spans="1:19" ht="15.75" thickBot="1" x14ac:dyDescent="0.3">
      <c r="A85" s="60"/>
      <c r="B85" s="59"/>
      <c r="C85" s="59"/>
      <c r="D85" s="59"/>
      <c r="E85" s="60"/>
      <c r="F85" s="60"/>
      <c r="G85" s="205" t="s">
        <v>138</v>
      </c>
      <c r="H85" s="61">
        <f>SUM(H84:H84)</f>
        <v>1500000</v>
      </c>
      <c r="I85" s="384">
        <f>SUM(I84:I84)</f>
        <v>0</v>
      </c>
      <c r="J85" s="192">
        <f>SUM(J84:J84)</f>
        <v>0</v>
      </c>
      <c r="K85" s="64"/>
      <c r="L85" s="385">
        <v>0</v>
      </c>
      <c r="M85" s="386">
        <v>0</v>
      </c>
      <c r="N85" s="60"/>
      <c r="O85" s="60"/>
      <c r="P85" s="60"/>
      <c r="Q85" s="60"/>
      <c r="R85" s="60"/>
      <c r="S85" s="60"/>
    </row>
    <row r="86" spans="1:19" x14ac:dyDescent="0.25">
      <c r="A86" s="60"/>
      <c r="B86" s="59"/>
      <c r="C86" s="59"/>
      <c r="D86" s="59"/>
      <c r="E86" s="60"/>
      <c r="F86" s="60"/>
      <c r="G86" s="205"/>
      <c r="H86" s="70"/>
      <c r="I86" s="387"/>
      <c r="J86" s="70"/>
      <c r="K86" s="60"/>
      <c r="L86" s="393"/>
      <c r="M86" s="394"/>
      <c r="N86" s="60"/>
      <c r="O86" s="60"/>
      <c r="P86" s="60"/>
      <c r="Q86" s="60"/>
      <c r="R86" s="60"/>
      <c r="S86" s="60"/>
    </row>
    <row r="87" spans="1:19" x14ac:dyDescent="0.25">
      <c r="A87" s="13"/>
      <c r="B87" s="1"/>
      <c r="C87" s="1"/>
      <c r="D87" s="1"/>
      <c r="E87" s="1"/>
      <c r="F87" s="1"/>
      <c r="G87" s="1"/>
      <c r="H87" s="80"/>
      <c r="I87" s="80"/>
      <c r="J87" s="1"/>
      <c r="K87" s="6"/>
      <c r="L87" s="1"/>
      <c r="M87" s="1"/>
      <c r="N87" s="1"/>
      <c r="O87" s="6"/>
      <c r="P87" s="6"/>
      <c r="Q87" s="6"/>
      <c r="R87" s="6"/>
      <c r="S87" s="280"/>
    </row>
    <row r="88" spans="1:19" x14ac:dyDescent="0.25">
      <c r="A88" s="13"/>
      <c r="B88" s="1"/>
      <c r="C88" s="1"/>
      <c r="D88" s="1"/>
      <c r="E88" s="1"/>
      <c r="F88" s="1"/>
      <c r="G88" s="1"/>
      <c r="H88" s="80"/>
      <c r="I88" s="80"/>
      <c r="J88" s="1"/>
      <c r="K88" s="6"/>
      <c r="L88" s="1"/>
      <c r="M88" s="1"/>
      <c r="N88" s="1"/>
      <c r="O88" s="6"/>
      <c r="P88" s="6"/>
      <c r="Q88" s="6"/>
      <c r="R88" s="6"/>
      <c r="S88" s="1"/>
    </row>
    <row r="89" spans="1:19" x14ac:dyDescent="0.25">
      <c r="A89" s="13"/>
      <c r="B89" s="1"/>
      <c r="C89" s="1"/>
      <c r="D89" s="1"/>
      <c r="E89" s="1"/>
      <c r="F89" s="1"/>
      <c r="G89" s="1"/>
      <c r="H89" s="80"/>
      <c r="I89" s="80"/>
      <c r="J89" s="1"/>
      <c r="K89" s="6"/>
      <c r="L89" s="1"/>
      <c r="M89" s="1"/>
      <c r="N89" s="1"/>
      <c r="O89" s="6"/>
      <c r="P89" s="6"/>
      <c r="Q89" s="6"/>
      <c r="R89" s="6"/>
      <c r="S89" s="1"/>
    </row>
    <row r="90" spans="1:19" x14ac:dyDescent="0.25">
      <c r="A90" s="13"/>
      <c r="B90" s="1"/>
      <c r="C90" s="1"/>
      <c r="D90" s="1"/>
      <c r="E90" s="1"/>
      <c r="F90" s="1"/>
      <c r="G90" s="1"/>
      <c r="H90" s="80"/>
      <c r="I90" s="80"/>
      <c r="J90" s="1"/>
      <c r="K90" s="6"/>
      <c r="L90" s="1"/>
      <c r="M90" s="1"/>
      <c r="N90" s="1"/>
      <c r="O90" s="6"/>
      <c r="P90" s="6"/>
      <c r="Q90" s="6"/>
      <c r="R90" s="6"/>
      <c r="S90" s="1"/>
    </row>
    <row r="91" spans="1:19" x14ac:dyDescent="0.25">
      <c r="A91" s="13"/>
      <c r="B91" s="1"/>
      <c r="C91" s="1"/>
      <c r="D91" s="1"/>
      <c r="E91" s="1"/>
      <c r="F91" s="1"/>
      <c r="G91" s="1"/>
      <c r="H91" s="80"/>
      <c r="I91" s="80"/>
      <c r="J91" s="1"/>
      <c r="K91" s="6"/>
      <c r="L91" s="1"/>
      <c r="M91" s="1"/>
      <c r="N91" s="1"/>
      <c r="O91" s="6"/>
      <c r="P91" s="6"/>
      <c r="Q91" s="6"/>
      <c r="R91" s="6"/>
      <c r="S91" s="1"/>
    </row>
    <row r="92" spans="1:19" x14ac:dyDescent="0.25">
      <c r="A92" s="13"/>
      <c r="B92" s="1"/>
      <c r="C92" s="1"/>
      <c r="D92" s="1"/>
      <c r="E92" s="1"/>
      <c r="F92" s="1"/>
      <c r="G92" s="1"/>
      <c r="H92" s="80"/>
      <c r="I92" s="80"/>
      <c r="J92" s="1"/>
      <c r="K92" s="6"/>
      <c r="L92" s="1"/>
      <c r="M92" s="1"/>
      <c r="N92" s="1"/>
      <c r="O92" s="6"/>
      <c r="P92" s="6"/>
      <c r="Q92" s="6"/>
      <c r="R92" s="6"/>
      <c r="S92" s="1"/>
    </row>
    <row r="93" spans="1:19" x14ac:dyDescent="0.25">
      <c r="A93" s="13"/>
      <c r="B93" s="1"/>
      <c r="C93" s="1"/>
      <c r="D93" s="1"/>
      <c r="E93" s="1"/>
      <c r="F93" s="1"/>
      <c r="G93" s="1"/>
      <c r="H93" s="80"/>
      <c r="I93" s="80"/>
      <c r="J93" s="1"/>
      <c r="K93" s="6"/>
      <c r="L93" s="1"/>
      <c r="M93" s="1"/>
      <c r="N93" s="1"/>
      <c r="O93" s="6"/>
      <c r="P93" s="6"/>
      <c r="Q93" s="6"/>
      <c r="R93" s="6"/>
      <c r="S93" s="1"/>
    </row>
    <row r="94" spans="1:19" x14ac:dyDescent="0.25">
      <c r="A94" s="13"/>
      <c r="B94" s="1"/>
      <c r="C94" s="1"/>
      <c r="D94" s="1"/>
      <c r="E94" s="1"/>
      <c r="F94" s="1"/>
      <c r="G94" s="1"/>
      <c r="H94" s="80"/>
      <c r="I94" s="80"/>
      <c r="J94" s="1"/>
      <c r="K94" s="6"/>
      <c r="L94" s="1"/>
      <c r="M94" s="1"/>
      <c r="N94" s="1"/>
      <c r="O94" s="6"/>
      <c r="P94" s="6"/>
      <c r="Q94" s="6"/>
      <c r="R94" s="6"/>
      <c r="S94" s="1"/>
    </row>
    <row r="95" spans="1:19" x14ac:dyDescent="0.25">
      <c r="A95" s="13"/>
      <c r="B95" s="1"/>
      <c r="C95" s="1"/>
      <c r="D95" s="1"/>
      <c r="E95" s="1"/>
      <c r="F95" s="1"/>
      <c r="G95" s="1"/>
      <c r="H95" s="80"/>
      <c r="I95" s="80"/>
      <c r="J95" s="1"/>
      <c r="K95" s="6"/>
      <c r="L95" s="1"/>
      <c r="M95" s="1"/>
      <c r="N95" s="1"/>
      <c r="O95" s="6"/>
      <c r="P95" s="6"/>
      <c r="Q95" s="6"/>
      <c r="R95" s="6"/>
      <c r="S95" s="1"/>
    </row>
    <row r="96" spans="1:19" x14ac:dyDescent="0.25">
      <c r="A96" s="13"/>
      <c r="B96" s="1"/>
      <c r="C96" s="1"/>
      <c r="D96" s="2"/>
      <c r="E96" s="1"/>
      <c r="F96" s="1"/>
      <c r="G96" s="1"/>
      <c r="H96" s="80"/>
      <c r="I96" s="80"/>
      <c r="J96" s="1"/>
      <c r="K96" s="6"/>
      <c r="L96" s="1"/>
      <c r="M96" s="1"/>
      <c r="N96" s="1"/>
      <c r="O96" s="6"/>
      <c r="P96" s="6"/>
      <c r="Q96" s="6"/>
      <c r="R96" s="6"/>
      <c r="S96" s="1"/>
    </row>
    <row r="106" spans="1:19" x14ac:dyDescent="0.25">
      <c r="A106" s="1"/>
      <c r="B106" s="1"/>
      <c r="C106" s="1" t="s">
        <v>139</v>
      </c>
      <c r="D106" s="2"/>
      <c r="E106" s="1"/>
      <c r="F106" s="1"/>
      <c r="G106" s="1"/>
      <c r="H106" s="80"/>
      <c r="I106" s="80"/>
      <c r="J106" s="1"/>
      <c r="K106" s="6"/>
      <c r="L106" s="1"/>
      <c r="M106" s="1"/>
      <c r="N106" s="1"/>
      <c r="O106" s="6"/>
      <c r="P106" s="6"/>
      <c r="Q106" s="6"/>
      <c r="R106" s="6"/>
      <c r="S106" s="1"/>
    </row>
    <row r="107" spans="1:19" x14ac:dyDescent="0.25">
      <c r="A107" s="1"/>
      <c r="B107" s="1"/>
      <c r="C107" s="1"/>
      <c r="D107" s="2"/>
      <c r="E107" s="1"/>
      <c r="F107" s="1"/>
      <c r="G107" s="1"/>
      <c r="H107" s="80"/>
      <c r="I107" s="80"/>
      <c r="J107" s="1"/>
      <c r="K107" s="6"/>
      <c r="L107" s="1"/>
      <c r="M107" s="1"/>
      <c r="N107" s="1"/>
      <c r="O107" s="6"/>
      <c r="P107" s="6"/>
      <c r="Q107" s="6"/>
      <c r="R107" s="6"/>
      <c r="S107" s="1"/>
    </row>
    <row r="108" spans="1:19" x14ac:dyDescent="0.25">
      <c r="A108" s="1"/>
      <c r="B108" s="1"/>
      <c r="C108" s="1"/>
      <c r="D108" s="2"/>
      <c r="E108" s="1"/>
      <c r="F108" s="1"/>
      <c r="G108" s="1"/>
      <c r="H108" s="80"/>
      <c r="I108" s="80"/>
      <c r="J108" s="1"/>
      <c r="K108" s="6"/>
      <c r="L108" s="1"/>
      <c r="M108" s="1"/>
      <c r="N108" s="1"/>
      <c r="O108" s="6"/>
      <c r="P108" s="6"/>
      <c r="Q108" s="6"/>
      <c r="R108" s="6"/>
      <c r="S108" s="1"/>
    </row>
    <row r="109" spans="1:19" x14ac:dyDescent="0.25">
      <c r="A109" s="1"/>
      <c r="B109" s="1"/>
      <c r="C109" s="1"/>
      <c r="D109" s="2"/>
      <c r="E109" s="1"/>
      <c r="F109" s="1"/>
      <c r="G109" s="1"/>
      <c r="H109" s="80"/>
      <c r="I109" s="80"/>
      <c r="J109" s="1"/>
      <c r="K109" s="6"/>
      <c r="L109" s="1"/>
      <c r="M109" s="1"/>
      <c r="N109" s="1"/>
      <c r="O109" s="6"/>
      <c r="P109" s="6"/>
      <c r="Q109" s="6"/>
      <c r="R109" s="6"/>
      <c r="S109" s="1"/>
    </row>
    <row r="110" spans="1:19" x14ac:dyDescent="0.25">
      <c r="A110" s="1"/>
      <c r="B110" s="1"/>
      <c r="C110" s="1"/>
      <c r="D110" s="2"/>
      <c r="E110" s="1"/>
      <c r="F110" s="1"/>
      <c r="G110" s="1"/>
      <c r="H110" s="80"/>
      <c r="I110" s="80"/>
      <c r="J110" s="1"/>
      <c r="K110" s="6"/>
      <c r="L110" s="1"/>
      <c r="M110" s="1"/>
      <c r="N110" s="1"/>
      <c r="O110" s="6"/>
      <c r="P110" s="6"/>
      <c r="Q110" s="6"/>
      <c r="R110" s="6"/>
      <c r="S110" s="1"/>
    </row>
    <row r="111" spans="1:19" x14ac:dyDescent="0.25">
      <c r="A111" s="1"/>
      <c r="B111" s="1"/>
      <c r="C111" s="1"/>
      <c r="D111" s="2"/>
      <c r="E111" s="1"/>
      <c r="F111" s="1"/>
      <c r="G111" s="1"/>
      <c r="H111" s="80"/>
      <c r="I111" s="80"/>
      <c r="J111" s="1"/>
      <c r="K111" s="6"/>
      <c r="L111" s="1"/>
      <c r="M111" s="1"/>
      <c r="N111" s="1"/>
      <c r="O111" s="6"/>
      <c r="P111" s="6"/>
      <c r="Q111" s="6"/>
      <c r="R111" s="6"/>
      <c r="S111" s="1"/>
    </row>
    <row r="112" spans="1:19" x14ac:dyDescent="0.25">
      <c r="A112" s="1"/>
      <c r="B112" s="8" t="s">
        <v>0</v>
      </c>
      <c r="C112" s="8"/>
      <c r="D112" s="8"/>
      <c r="E112" s="9" t="s">
        <v>373</v>
      </c>
      <c r="F112" s="9"/>
      <c r="G112" s="9"/>
      <c r="H112" s="9"/>
      <c r="I112" s="9"/>
      <c r="J112" s="9"/>
      <c r="K112" s="10"/>
      <c r="L112" s="11"/>
      <c r="M112" s="11"/>
      <c r="N112" s="11"/>
      <c r="O112" s="6"/>
      <c r="P112" s="6"/>
      <c r="Q112" s="6"/>
      <c r="R112" s="6"/>
      <c r="S112" s="1"/>
    </row>
    <row r="113" spans="1:19" x14ac:dyDescent="0.25">
      <c r="A113" s="1"/>
      <c r="B113" s="92" t="s">
        <v>2</v>
      </c>
      <c r="C113" s="92"/>
      <c r="D113" s="92"/>
      <c r="E113" s="9" t="s">
        <v>374</v>
      </c>
      <c r="F113" s="9"/>
      <c r="G113" s="9"/>
      <c r="H113" s="9"/>
      <c r="I113" s="9"/>
      <c r="J113" s="9"/>
      <c r="K113" s="10"/>
      <c r="L113" s="11"/>
      <c r="M113" s="11"/>
      <c r="N113" s="11"/>
      <c r="O113" s="6"/>
      <c r="P113" s="6"/>
      <c r="Q113" s="6"/>
      <c r="R113" s="6"/>
      <c r="S113" s="1"/>
    </row>
    <row r="114" spans="1:19" x14ac:dyDescent="0.25">
      <c r="A114" s="13"/>
      <c r="B114" s="90" t="s">
        <v>4</v>
      </c>
      <c r="C114" s="90"/>
      <c r="D114" s="90"/>
      <c r="E114" s="15" t="s">
        <v>69</v>
      </c>
      <c r="F114" s="15"/>
      <c r="G114" s="16"/>
      <c r="H114" s="87"/>
      <c r="I114" s="88"/>
      <c r="J114" s="89"/>
      <c r="K114" s="6"/>
      <c r="L114" s="11"/>
      <c r="M114" s="11"/>
      <c r="N114" s="11"/>
      <c r="O114" s="6"/>
      <c r="P114" s="6"/>
      <c r="Q114" s="6"/>
      <c r="R114" s="6"/>
      <c r="S114" s="1"/>
    </row>
    <row r="115" spans="1:19" x14ac:dyDescent="0.25">
      <c r="A115" s="13"/>
      <c r="B115" s="90"/>
      <c r="C115" s="90"/>
      <c r="D115" s="90"/>
      <c r="E115" s="20"/>
      <c r="F115" s="20"/>
      <c r="G115" s="21"/>
      <c r="H115" s="94"/>
      <c r="I115" s="95"/>
      <c r="J115" s="27"/>
      <c r="K115" s="6"/>
      <c r="L115" s="11"/>
      <c r="M115" s="11"/>
      <c r="N115" s="11"/>
      <c r="O115" s="6"/>
      <c r="P115" s="6"/>
      <c r="Q115" s="6"/>
      <c r="R115" s="6"/>
      <c r="S115" s="1"/>
    </row>
    <row r="116" spans="1:19" ht="15.75" thickBot="1" x14ac:dyDescent="0.3">
      <c r="A116" s="13"/>
      <c r="B116" s="25"/>
      <c r="C116" s="25"/>
      <c r="D116" s="25"/>
      <c r="E116" s="25"/>
      <c r="F116" s="26"/>
      <c r="G116" s="21"/>
      <c r="H116" s="94"/>
      <c r="I116" s="95"/>
      <c r="J116" s="27"/>
      <c r="K116" s="26"/>
      <c r="L116" s="27"/>
      <c r="M116" s="27"/>
      <c r="N116" s="27"/>
      <c r="O116" s="26"/>
      <c r="P116" s="26"/>
      <c r="Q116" s="26"/>
      <c r="R116" s="26"/>
      <c r="S116" s="1"/>
    </row>
    <row r="117" spans="1:19" x14ac:dyDescent="0.25">
      <c r="A117" s="37"/>
      <c r="B117" s="29" t="s">
        <v>6</v>
      </c>
      <c r="C117" s="30" t="s">
        <v>7</v>
      </c>
      <c r="D117" s="30"/>
      <c r="E117" s="30" t="s">
        <v>8</v>
      </c>
      <c r="F117" s="30" t="s">
        <v>9</v>
      </c>
      <c r="G117" s="30" t="s">
        <v>10</v>
      </c>
      <c r="H117" s="97" t="s">
        <v>11</v>
      </c>
      <c r="I117" s="30" t="s">
        <v>12</v>
      </c>
      <c r="J117" s="30"/>
      <c r="K117" s="30"/>
      <c r="L117" s="30"/>
      <c r="M117" s="30"/>
      <c r="N117" s="30" t="s">
        <v>13</v>
      </c>
      <c r="O117" s="30"/>
      <c r="P117" s="30" t="s">
        <v>14</v>
      </c>
      <c r="Q117" s="30"/>
      <c r="R117" s="30" t="s">
        <v>15</v>
      </c>
      <c r="S117" s="32"/>
    </row>
    <row r="118" spans="1:19" x14ac:dyDescent="0.25">
      <c r="A118" s="37"/>
      <c r="B118" s="33"/>
      <c r="C118" s="34" t="s">
        <v>16</v>
      </c>
      <c r="D118" s="34" t="s">
        <v>17</v>
      </c>
      <c r="E118" s="34"/>
      <c r="F118" s="34"/>
      <c r="G118" s="34"/>
      <c r="H118" s="99"/>
      <c r="I118" s="34" t="s">
        <v>18</v>
      </c>
      <c r="J118" s="34"/>
      <c r="K118" s="34" t="s">
        <v>19</v>
      </c>
      <c r="L118" s="34"/>
      <c r="M118" s="34"/>
      <c r="N118" s="34" t="s">
        <v>20</v>
      </c>
      <c r="O118" s="34"/>
      <c r="P118" s="34" t="s">
        <v>20</v>
      </c>
      <c r="Q118" s="34"/>
      <c r="R118" s="34"/>
      <c r="S118" s="36"/>
    </row>
    <row r="119" spans="1:19" ht="23.25" thickBot="1" x14ac:dyDescent="0.3">
      <c r="A119" s="37"/>
      <c r="B119" s="38"/>
      <c r="C119" s="39"/>
      <c r="D119" s="39"/>
      <c r="E119" s="39"/>
      <c r="F119" s="39"/>
      <c r="G119" s="39"/>
      <c r="H119" s="101"/>
      <c r="I119" s="102" t="s">
        <v>21</v>
      </c>
      <c r="J119" s="43" t="s">
        <v>22</v>
      </c>
      <c r="K119" s="43" t="s">
        <v>23</v>
      </c>
      <c r="L119" s="43" t="s">
        <v>24</v>
      </c>
      <c r="M119" s="44" t="s">
        <v>25</v>
      </c>
      <c r="N119" s="43" t="s">
        <v>26</v>
      </c>
      <c r="O119" s="43" t="s">
        <v>25</v>
      </c>
      <c r="P119" s="43" t="s">
        <v>21</v>
      </c>
      <c r="Q119" s="43" t="s">
        <v>22</v>
      </c>
      <c r="R119" s="43" t="s">
        <v>27</v>
      </c>
      <c r="S119" s="46" t="s">
        <v>28</v>
      </c>
    </row>
    <row r="120" spans="1:19" ht="23.25" thickBot="1" x14ac:dyDescent="0.3">
      <c r="A120" s="37"/>
      <c r="B120" s="390"/>
      <c r="C120" s="213">
        <v>508001</v>
      </c>
      <c r="D120" s="213" t="s">
        <v>375</v>
      </c>
      <c r="E120" s="213" t="s">
        <v>38</v>
      </c>
      <c r="F120" s="213" t="s">
        <v>38</v>
      </c>
      <c r="G120" s="213" t="s">
        <v>38</v>
      </c>
      <c r="H120" s="395">
        <v>300000</v>
      </c>
      <c r="I120" s="396">
        <v>0</v>
      </c>
      <c r="J120" s="396">
        <v>0</v>
      </c>
      <c r="K120" s="213" t="s">
        <v>38</v>
      </c>
      <c r="L120" s="213">
        <v>0</v>
      </c>
      <c r="M120" s="392">
        <v>0</v>
      </c>
      <c r="N120" s="215">
        <f>I120*100/H120</f>
        <v>0</v>
      </c>
      <c r="O120" s="215">
        <v>0</v>
      </c>
      <c r="P120" s="213" t="s">
        <v>38</v>
      </c>
      <c r="Q120" s="213" t="s">
        <v>38</v>
      </c>
      <c r="R120" s="213" t="s">
        <v>38</v>
      </c>
      <c r="S120" s="216" t="s">
        <v>38</v>
      </c>
    </row>
    <row r="121" spans="1:19" ht="15.75" thickBot="1" x14ac:dyDescent="0.3">
      <c r="A121" s="37"/>
      <c r="B121" s="142"/>
      <c r="C121" s="142"/>
      <c r="D121" s="142"/>
      <c r="E121" s="142"/>
      <c r="F121" s="142"/>
      <c r="G121" s="397" t="s">
        <v>376</v>
      </c>
      <c r="H121" s="398">
        <f>SUM(H120)</f>
        <v>300000</v>
      </c>
      <c r="I121" s="399">
        <f>I120</f>
        <v>0</v>
      </c>
      <c r="J121" s="400">
        <f>J120</f>
        <v>0</v>
      </c>
      <c r="K121" s="142"/>
      <c r="L121" s="142"/>
      <c r="M121" s="389"/>
      <c r="N121" s="330"/>
      <c r="O121" s="330"/>
      <c r="P121" s="142"/>
      <c r="Q121" s="142"/>
      <c r="R121" s="142"/>
      <c r="S121" s="142"/>
    </row>
    <row r="122" spans="1:19" x14ac:dyDescent="0.25">
      <c r="A122" s="37"/>
      <c r="B122" s="142"/>
      <c r="C122" s="142"/>
      <c r="D122" s="142"/>
      <c r="E122" s="142"/>
      <c r="F122" s="142"/>
      <c r="G122" s="142"/>
      <c r="H122" s="304"/>
      <c r="I122" s="332"/>
      <c r="J122" s="332"/>
      <c r="K122" s="142"/>
      <c r="L122" s="142"/>
      <c r="M122" s="389"/>
      <c r="N122" s="330"/>
      <c r="O122" s="330"/>
      <c r="P122" s="142"/>
      <c r="Q122" s="142"/>
      <c r="R122" s="142"/>
      <c r="S122" s="142"/>
    </row>
    <row r="123" spans="1:19" x14ac:dyDescent="0.25">
      <c r="A123" s="37"/>
      <c r="B123" s="142"/>
      <c r="C123" s="142"/>
      <c r="D123" s="142"/>
      <c r="E123" s="142"/>
      <c r="F123" s="142"/>
      <c r="G123" s="142"/>
      <c r="H123" s="304"/>
      <c r="I123" s="332"/>
      <c r="J123" s="332"/>
      <c r="K123" s="142"/>
      <c r="L123" s="142"/>
      <c r="M123" s="389"/>
      <c r="N123" s="330"/>
      <c r="O123" s="330"/>
      <c r="P123" s="142"/>
      <c r="Q123" s="142"/>
      <c r="R123" s="142"/>
      <c r="S123" s="142"/>
    </row>
    <row r="124" spans="1:19" x14ac:dyDescent="0.25">
      <c r="A124" s="37"/>
      <c r="B124" s="142"/>
      <c r="C124" s="142"/>
      <c r="D124" s="142"/>
      <c r="E124" s="142"/>
      <c r="F124" s="142"/>
      <c r="G124" s="142"/>
      <c r="H124" s="55"/>
      <c r="I124" s="203"/>
      <c r="J124" s="203"/>
      <c r="K124" s="142"/>
      <c r="L124" s="142"/>
      <c r="M124" s="389"/>
      <c r="N124" s="330"/>
      <c r="O124" s="330"/>
      <c r="P124" s="142"/>
      <c r="Q124" s="142"/>
      <c r="R124" s="142"/>
      <c r="S124" s="142"/>
    </row>
    <row r="125" spans="1:19" x14ac:dyDescent="0.25">
      <c r="A125" s="13"/>
      <c r="B125" s="1"/>
      <c r="C125" s="1"/>
      <c r="D125" s="1"/>
      <c r="E125" s="1"/>
      <c r="F125" s="1"/>
      <c r="G125" s="1"/>
      <c r="H125" s="80"/>
      <c r="I125" s="80"/>
      <c r="J125" s="1"/>
      <c r="K125" s="6"/>
      <c r="L125" s="1"/>
      <c r="M125" s="1"/>
      <c r="N125" s="1"/>
      <c r="O125" s="6"/>
      <c r="P125" s="6"/>
      <c r="Q125" s="6"/>
      <c r="R125" s="6"/>
      <c r="S125" s="1"/>
    </row>
    <row r="126" spans="1:19" x14ac:dyDescent="0.25">
      <c r="A126" s="13"/>
      <c r="B126" s="1"/>
      <c r="C126" s="1"/>
      <c r="D126" s="1"/>
      <c r="E126" s="1"/>
      <c r="F126" s="1"/>
      <c r="G126" s="1"/>
      <c r="H126" s="80"/>
      <c r="I126" s="80"/>
      <c r="J126" s="1"/>
      <c r="K126" s="6"/>
      <c r="L126" s="1"/>
      <c r="M126" s="1"/>
      <c r="N126" s="1"/>
      <c r="O126" s="6"/>
      <c r="P126" s="6"/>
      <c r="Q126" s="6"/>
      <c r="R126" s="6"/>
      <c r="S126" s="1"/>
    </row>
    <row r="127" spans="1:19" x14ac:dyDescent="0.25">
      <c r="A127" s="13"/>
      <c r="B127" s="1"/>
      <c r="C127" s="1"/>
      <c r="D127" s="1"/>
      <c r="E127" s="1"/>
      <c r="F127" s="1"/>
      <c r="G127" s="1"/>
      <c r="H127" s="80"/>
      <c r="I127" s="80"/>
      <c r="J127" s="1"/>
      <c r="K127" s="6"/>
      <c r="L127" s="1"/>
      <c r="M127" s="1"/>
      <c r="N127" s="1"/>
      <c r="O127" s="6"/>
      <c r="P127" s="6"/>
      <c r="Q127" s="6"/>
      <c r="R127" s="6"/>
      <c r="S127" s="1"/>
    </row>
    <row r="128" spans="1:19" x14ac:dyDescent="0.25">
      <c r="A128" s="13"/>
      <c r="B128" s="1"/>
      <c r="C128" s="1"/>
      <c r="D128" s="1"/>
      <c r="E128" s="1"/>
      <c r="F128" s="1"/>
      <c r="G128" s="1"/>
      <c r="H128" s="80"/>
      <c r="I128" s="80"/>
      <c r="J128" s="1"/>
      <c r="K128" s="6"/>
      <c r="L128" s="1"/>
      <c r="M128" s="1"/>
      <c r="N128" s="1"/>
      <c r="O128" s="6"/>
      <c r="P128" s="6"/>
      <c r="Q128" s="6"/>
      <c r="R128" s="6"/>
      <c r="S128" s="1"/>
    </row>
    <row r="129" spans="1:19" x14ac:dyDescent="0.25">
      <c r="A129" s="13"/>
      <c r="B129" s="1"/>
      <c r="C129" s="1"/>
      <c r="D129" s="1"/>
      <c r="E129" s="1"/>
      <c r="F129" s="1"/>
      <c r="G129" s="1"/>
      <c r="H129" s="80"/>
      <c r="I129" s="80"/>
      <c r="J129" s="1"/>
      <c r="K129" s="6"/>
      <c r="L129" s="1"/>
      <c r="M129" s="1"/>
      <c r="N129" s="1"/>
      <c r="O129" s="6"/>
      <c r="P129" s="6"/>
      <c r="Q129" s="6"/>
      <c r="R129" s="6"/>
      <c r="S129" s="1"/>
    </row>
    <row r="130" spans="1:19" x14ac:dyDescent="0.25">
      <c r="A130" s="13"/>
      <c r="B130" s="1"/>
      <c r="C130" s="1"/>
      <c r="D130" s="1"/>
      <c r="E130" s="1"/>
      <c r="F130" s="1"/>
      <c r="G130" s="1"/>
      <c r="H130" s="80"/>
      <c r="I130" s="80"/>
      <c r="J130" s="1"/>
      <c r="K130" s="6"/>
      <c r="L130" s="1"/>
      <c r="M130" s="1"/>
      <c r="N130" s="1"/>
      <c r="O130" s="6"/>
      <c r="P130" s="6"/>
      <c r="Q130" s="6"/>
      <c r="R130" s="6"/>
      <c r="S130" s="1"/>
    </row>
    <row r="131" spans="1:19" x14ac:dyDescent="0.25">
      <c r="A131" s="13"/>
      <c r="B131" s="1"/>
      <c r="C131" s="1"/>
      <c r="D131" s="1"/>
      <c r="E131" s="1"/>
      <c r="F131" s="1"/>
      <c r="G131" s="1"/>
      <c r="H131" s="80"/>
      <c r="I131" s="80"/>
      <c r="J131" s="1"/>
      <c r="K131" s="6"/>
      <c r="L131" s="1"/>
      <c r="M131" s="1"/>
      <c r="N131" s="1"/>
      <c r="O131" s="6"/>
      <c r="P131" s="6"/>
      <c r="Q131" s="6"/>
      <c r="R131" s="6"/>
      <c r="S131" s="1"/>
    </row>
    <row r="132" spans="1:19" x14ac:dyDescent="0.25">
      <c r="A132" s="13"/>
      <c r="B132" s="1"/>
      <c r="C132" s="1"/>
      <c r="D132" s="1"/>
      <c r="E132" s="1"/>
      <c r="F132" s="1"/>
      <c r="G132" s="1"/>
      <c r="H132" s="80"/>
      <c r="I132" s="80"/>
      <c r="J132" s="1"/>
      <c r="K132" s="6"/>
      <c r="L132" s="1"/>
      <c r="M132" s="1"/>
      <c r="N132" s="1"/>
      <c r="O132" s="6"/>
      <c r="P132" s="6"/>
      <c r="Q132" s="6"/>
      <c r="R132" s="6"/>
      <c r="S132" s="1"/>
    </row>
    <row r="133" spans="1:19" x14ac:dyDescent="0.25">
      <c r="A133" s="13"/>
      <c r="B133" s="1"/>
      <c r="C133" s="1"/>
      <c r="D133" s="1"/>
      <c r="E133" s="1"/>
      <c r="F133" s="1"/>
      <c r="G133" s="1"/>
      <c r="H133" s="80"/>
      <c r="I133" s="80"/>
      <c r="J133" s="1"/>
      <c r="K133" s="6"/>
      <c r="L133" s="1"/>
      <c r="M133" s="1"/>
      <c r="N133" s="1"/>
      <c r="O133" s="6"/>
      <c r="P133" s="6"/>
      <c r="Q133" s="6"/>
      <c r="R133" s="6"/>
      <c r="S133" s="1"/>
    </row>
    <row r="142" spans="1:19" x14ac:dyDescent="0.25">
      <c r="A142" s="1"/>
      <c r="B142" s="1"/>
      <c r="C142" s="1" t="s">
        <v>139</v>
      </c>
      <c r="D142" s="2"/>
      <c r="E142" s="1"/>
      <c r="F142" s="1"/>
      <c r="G142" s="1"/>
      <c r="H142" s="80"/>
      <c r="I142" s="80"/>
      <c r="J142" s="1"/>
      <c r="K142" s="6"/>
      <c r="L142" s="1"/>
      <c r="M142" s="1"/>
      <c r="N142" s="1"/>
      <c r="O142" s="6"/>
      <c r="P142" s="6"/>
      <c r="Q142" s="6"/>
      <c r="R142" s="6"/>
      <c r="S142" s="1"/>
    </row>
    <row r="143" spans="1:19" x14ac:dyDescent="0.25">
      <c r="A143" s="1"/>
      <c r="B143" s="1"/>
      <c r="C143" s="1"/>
      <c r="D143" s="2"/>
      <c r="E143" s="1"/>
      <c r="F143" s="1"/>
      <c r="G143" s="1"/>
      <c r="H143" s="80"/>
      <c r="I143" s="80"/>
      <c r="J143" s="1"/>
      <c r="K143" s="6"/>
      <c r="L143" s="1"/>
      <c r="M143" s="1"/>
      <c r="N143" s="1"/>
      <c r="O143" s="6"/>
      <c r="P143" s="6"/>
      <c r="Q143" s="6"/>
      <c r="R143" s="6"/>
      <c r="S143" s="1"/>
    </row>
    <row r="144" spans="1:19" x14ac:dyDescent="0.25">
      <c r="A144" s="1"/>
      <c r="B144" s="1"/>
      <c r="C144" s="1"/>
      <c r="D144" s="2"/>
      <c r="E144" s="1"/>
      <c r="F144" s="1"/>
      <c r="G144" s="1"/>
      <c r="H144" s="80"/>
      <c r="I144" s="80"/>
      <c r="J144" s="1"/>
      <c r="K144" s="6"/>
      <c r="L144" s="1"/>
      <c r="M144" s="1"/>
      <c r="N144" s="1"/>
      <c r="O144" s="6"/>
      <c r="P144" s="6"/>
      <c r="Q144" s="6"/>
      <c r="R144" s="6"/>
      <c r="S144" s="1"/>
    </row>
    <row r="145" spans="1:19" x14ac:dyDescent="0.25">
      <c r="A145" s="1"/>
      <c r="B145" s="1"/>
      <c r="C145" s="1"/>
      <c r="D145" s="2"/>
      <c r="E145" s="1"/>
      <c r="F145" s="1"/>
      <c r="G145" s="1"/>
      <c r="H145" s="80"/>
      <c r="I145" s="80"/>
      <c r="J145" s="1"/>
      <c r="K145" s="6"/>
      <c r="L145" s="1"/>
      <c r="M145" s="1"/>
      <c r="N145" s="1"/>
      <c r="O145" s="6"/>
      <c r="P145" s="6"/>
      <c r="Q145" s="6"/>
      <c r="R145" s="6"/>
      <c r="S145" s="1"/>
    </row>
    <row r="146" spans="1:19" x14ac:dyDescent="0.25">
      <c r="A146" s="1"/>
      <c r="B146" s="1"/>
      <c r="C146" s="1"/>
      <c r="D146" s="2"/>
      <c r="E146" s="1"/>
      <c r="F146" s="1"/>
      <c r="G146" s="1"/>
      <c r="H146" s="80"/>
      <c r="I146" s="80"/>
      <c r="J146" s="1"/>
      <c r="K146" s="6"/>
      <c r="L146" s="1"/>
      <c r="M146" s="1"/>
      <c r="N146" s="1"/>
      <c r="O146" s="6"/>
      <c r="P146" s="6"/>
      <c r="Q146" s="6"/>
      <c r="R146" s="6"/>
      <c r="S146" s="1"/>
    </row>
    <row r="147" spans="1:19" x14ac:dyDescent="0.25">
      <c r="A147" s="1"/>
      <c r="B147" s="8" t="s">
        <v>0</v>
      </c>
      <c r="C147" s="8"/>
      <c r="D147" s="8"/>
      <c r="E147" s="9" t="s">
        <v>365</v>
      </c>
      <c r="F147" s="9"/>
      <c r="G147" s="9"/>
      <c r="H147" s="9"/>
      <c r="I147" s="9"/>
      <c r="J147" s="9"/>
      <c r="K147" s="10"/>
      <c r="L147" s="11"/>
      <c r="M147" s="11"/>
      <c r="N147" s="11"/>
      <c r="O147" s="6"/>
      <c r="P147" s="6"/>
      <c r="Q147" s="6"/>
      <c r="R147" s="6"/>
      <c r="S147" s="1"/>
    </row>
    <row r="148" spans="1:19" x14ac:dyDescent="0.25">
      <c r="A148" s="1"/>
      <c r="B148" s="92" t="s">
        <v>2</v>
      </c>
      <c r="C148" s="92"/>
      <c r="D148" s="92"/>
      <c r="E148" s="9" t="s">
        <v>377</v>
      </c>
      <c r="F148" s="9"/>
      <c r="G148" s="9"/>
      <c r="H148" s="9"/>
      <c r="I148" s="9"/>
      <c r="J148" s="9"/>
      <c r="K148" s="10"/>
      <c r="L148" s="11"/>
      <c r="M148" s="11"/>
      <c r="N148" s="11"/>
      <c r="O148" s="6"/>
      <c r="P148" s="6"/>
      <c r="Q148" s="6"/>
      <c r="R148" s="6"/>
      <c r="S148" s="1"/>
    </row>
    <row r="149" spans="1:19" x14ac:dyDescent="0.25">
      <c r="A149" s="13"/>
      <c r="B149" s="90" t="s">
        <v>4</v>
      </c>
      <c r="C149" s="90"/>
      <c r="D149" s="90"/>
      <c r="E149" s="15" t="s">
        <v>378</v>
      </c>
      <c r="F149" s="15"/>
      <c r="G149" s="16"/>
      <c r="H149" s="87"/>
      <c r="I149" s="88"/>
      <c r="J149" s="89"/>
      <c r="K149" s="6"/>
      <c r="L149" s="11"/>
      <c r="M149" s="11"/>
      <c r="N149" s="11"/>
      <c r="O149" s="6"/>
      <c r="P149" s="6"/>
      <c r="Q149" s="6"/>
      <c r="R149" s="6"/>
      <c r="S149" s="1"/>
    </row>
    <row r="150" spans="1:19" ht="15.75" thickBot="1" x14ac:dyDescent="0.3">
      <c r="A150" s="13"/>
      <c r="B150" s="25"/>
      <c r="C150" s="25"/>
      <c r="D150" s="25"/>
      <c r="E150" s="25"/>
      <c r="F150" s="26"/>
      <c r="G150" s="21"/>
      <c r="H150" s="94"/>
      <c r="I150" s="95"/>
      <c r="J150" s="27"/>
      <c r="K150" s="26"/>
      <c r="L150" s="27"/>
      <c r="M150" s="27"/>
      <c r="N150" s="27"/>
      <c r="O150" s="26"/>
      <c r="P150" s="26"/>
      <c r="Q150" s="26"/>
      <c r="R150" s="26"/>
      <c r="S150" s="1"/>
    </row>
    <row r="151" spans="1:19" x14ac:dyDescent="0.25">
      <c r="A151" s="37"/>
      <c r="B151" s="29" t="s">
        <v>6</v>
      </c>
      <c r="C151" s="30" t="s">
        <v>7</v>
      </c>
      <c r="D151" s="30"/>
      <c r="E151" s="30" t="s">
        <v>8</v>
      </c>
      <c r="F151" s="30" t="s">
        <v>9</v>
      </c>
      <c r="G151" s="30" t="s">
        <v>10</v>
      </c>
      <c r="H151" s="97" t="s">
        <v>11</v>
      </c>
      <c r="I151" s="30" t="s">
        <v>12</v>
      </c>
      <c r="J151" s="30"/>
      <c r="K151" s="30"/>
      <c r="L151" s="30"/>
      <c r="M151" s="30"/>
      <c r="N151" s="30" t="s">
        <v>13</v>
      </c>
      <c r="O151" s="30"/>
      <c r="P151" s="30" t="s">
        <v>14</v>
      </c>
      <c r="Q151" s="30"/>
      <c r="R151" s="30" t="s">
        <v>15</v>
      </c>
      <c r="S151" s="32"/>
    </row>
    <row r="152" spans="1:19" x14ac:dyDescent="0.25">
      <c r="A152" s="37"/>
      <c r="B152" s="33"/>
      <c r="C152" s="34" t="s">
        <v>16</v>
      </c>
      <c r="D152" s="34" t="s">
        <v>17</v>
      </c>
      <c r="E152" s="34"/>
      <c r="F152" s="34"/>
      <c r="G152" s="34"/>
      <c r="H152" s="99"/>
      <c r="I152" s="34" t="s">
        <v>18</v>
      </c>
      <c r="J152" s="34"/>
      <c r="K152" s="34" t="s">
        <v>19</v>
      </c>
      <c r="L152" s="34"/>
      <c r="M152" s="34"/>
      <c r="N152" s="34" t="s">
        <v>20</v>
      </c>
      <c r="O152" s="34"/>
      <c r="P152" s="34" t="s">
        <v>20</v>
      </c>
      <c r="Q152" s="34"/>
      <c r="R152" s="34"/>
      <c r="S152" s="36"/>
    </row>
    <row r="153" spans="1:19" ht="23.25" thickBot="1" x14ac:dyDescent="0.3">
      <c r="A153" s="37"/>
      <c r="B153" s="38"/>
      <c r="C153" s="39"/>
      <c r="D153" s="39"/>
      <c r="E153" s="39"/>
      <c r="F153" s="39"/>
      <c r="G153" s="39"/>
      <c r="H153" s="101"/>
      <c r="I153" s="102" t="s">
        <v>21</v>
      </c>
      <c r="J153" s="43" t="s">
        <v>22</v>
      </c>
      <c r="K153" s="43" t="s">
        <v>23</v>
      </c>
      <c r="L153" s="43" t="s">
        <v>24</v>
      </c>
      <c r="M153" s="44" t="s">
        <v>25</v>
      </c>
      <c r="N153" s="43" t="s">
        <v>26</v>
      </c>
      <c r="O153" s="43" t="s">
        <v>25</v>
      </c>
      <c r="P153" s="43" t="s">
        <v>21</v>
      </c>
      <c r="Q153" s="43" t="s">
        <v>22</v>
      </c>
      <c r="R153" s="43" t="s">
        <v>27</v>
      </c>
      <c r="S153" s="46" t="s">
        <v>28</v>
      </c>
    </row>
    <row r="154" spans="1:19" ht="34.5" thickBot="1" x14ac:dyDescent="0.3">
      <c r="A154" s="37"/>
      <c r="B154" s="390"/>
      <c r="C154" s="213"/>
      <c r="D154" s="213" t="s">
        <v>377</v>
      </c>
      <c r="E154" s="213" t="s">
        <v>38</v>
      </c>
      <c r="F154" s="213" t="s">
        <v>38</v>
      </c>
      <c r="G154" s="213" t="s">
        <v>38</v>
      </c>
      <c r="H154" s="395">
        <v>500000</v>
      </c>
      <c r="I154" s="396">
        <v>500000</v>
      </c>
      <c r="J154" s="396">
        <v>500000</v>
      </c>
      <c r="K154" s="213" t="s">
        <v>38</v>
      </c>
      <c r="L154" s="213">
        <v>0</v>
      </c>
      <c r="M154" s="392">
        <v>0</v>
      </c>
      <c r="N154" s="215">
        <v>0</v>
      </c>
      <c r="O154" s="215">
        <v>0</v>
      </c>
      <c r="P154" s="213" t="s">
        <v>38</v>
      </c>
      <c r="Q154" s="213" t="s">
        <v>38</v>
      </c>
      <c r="R154" s="213" t="s">
        <v>38</v>
      </c>
      <c r="S154" s="216" t="s">
        <v>38</v>
      </c>
    </row>
    <row r="155" spans="1:19" ht="15.75" thickBot="1" x14ac:dyDescent="0.3">
      <c r="A155" s="37"/>
      <c r="B155" s="142"/>
      <c r="C155" s="142"/>
      <c r="D155" s="142"/>
      <c r="E155" s="142"/>
      <c r="F155" s="142"/>
      <c r="G155" s="397" t="s">
        <v>376</v>
      </c>
      <c r="H155" s="398">
        <f>SUM(H154)</f>
        <v>500000</v>
      </c>
      <c r="I155" s="399">
        <f>I154</f>
        <v>500000</v>
      </c>
      <c r="J155" s="400">
        <f>J154</f>
        <v>500000</v>
      </c>
      <c r="K155" s="142"/>
      <c r="L155" s="142"/>
      <c r="M155" s="389"/>
      <c r="N155" s="330"/>
      <c r="O155" s="330"/>
      <c r="P155" s="142"/>
      <c r="Q155" s="142"/>
      <c r="R155" s="142"/>
      <c r="S155" s="142"/>
    </row>
    <row r="156" spans="1:19" ht="15.75" thickBot="1" x14ac:dyDescent="0.3">
      <c r="A156" s="37"/>
      <c r="B156" s="142"/>
      <c r="C156" s="142"/>
      <c r="D156" s="142"/>
      <c r="E156" s="142"/>
      <c r="F156" s="142"/>
      <c r="G156" s="142"/>
      <c r="H156" s="304"/>
      <c r="I156" s="332"/>
      <c r="J156" s="332"/>
      <c r="K156" s="142"/>
      <c r="L156" s="142"/>
      <c r="M156" s="389"/>
      <c r="N156" s="330"/>
      <c r="O156" s="330"/>
      <c r="P156" s="142"/>
      <c r="Q156" s="142"/>
      <c r="R156" s="142"/>
      <c r="S156" s="142"/>
    </row>
    <row r="157" spans="1:19" ht="15.75" thickBot="1" x14ac:dyDescent="0.3">
      <c r="A157" s="37"/>
      <c r="B157" s="401" t="s">
        <v>379</v>
      </c>
      <c r="C157" s="402"/>
      <c r="D157" s="402"/>
      <c r="E157" s="402"/>
      <c r="F157" s="402"/>
      <c r="G157" s="403"/>
      <c r="H157" s="398">
        <f>H16+H50+H85+H121+H155</f>
        <v>18500000</v>
      </c>
      <c r="I157" s="211">
        <f>I16+I50+I85+I121+I155</f>
        <v>1113625.07</v>
      </c>
      <c r="J157" s="404">
        <f>J16+J50+J85+J121+J155</f>
        <v>1393157.87</v>
      </c>
      <c r="K157" s="142"/>
      <c r="L157" s="142"/>
      <c r="M157" s="142"/>
      <c r="N157" s="142"/>
      <c r="O157" s="142"/>
      <c r="P157" s="142"/>
      <c r="Q157" s="142"/>
      <c r="R157" s="142"/>
      <c r="S157" s="142"/>
    </row>
    <row r="158" spans="1:19" x14ac:dyDescent="0.25">
      <c r="A158" s="37"/>
      <c r="B158" s="142"/>
      <c r="C158" s="142"/>
      <c r="D158" s="142"/>
      <c r="E158" s="142"/>
      <c r="F158" s="142"/>
      <c r="G158" s="142"/>
      <c r="H158" s="304"/>
      <c r="I158" s="332"/>
      <c r="J158" s="332"/>
      <c r="K158" s="142"/>
      <c r="L158" s="142"/>
      <c r="M158" s="389"/>
      <c r="N158" s="330"/>
      <c r="O158" s="330"/>
      <c r="P158" s="142"/>
      <c r="Q158" s="142"/>
      <c r="R158" s="142"/>
      <c r="S158" s="142"/>
    </row>
    <row r="159" spans="1:19" x14ac:dyDescent="0.25">
      <c r="A159" s="69"/>
      <c r="B159" s="68"/>
      <c r="C159" s="68"/>
      <c r="D159" s="68"/>
      <c r="E159" s="69"/>
      <c r="F159" s="69"/>
      <c r="G159" s="355"/>
      <c r="H159" s="70"/>
      <c r="I159" s="405"/>
      <c r="J159" s="293"/>
      <c r="K159" s="60"/>
      <c r="L159" s="72"/>
      <c r="M159" s="74"/>
      <c r="N159" s="60"/>
      <c r="O159" s="60"/>
      <c r="P159" s="60"/>
      <c r="Q159" s="60"/>
      <c r="R159" s="60"/>
      <c r="S159" s="60"/>
    </row>
    <row r="160" spans="1:19" x14ac:dyDescent="0.25">
      <c r="A160" s="13"/>
      <c r="B160" s="1"/>
      <c r="C160" s="1"/>
      <c r="D160" s="1"/>
      <c r="E160" s="1"/>
      <c r="F160" s="1"/>
      <c r="G160" s="1"/>
      <c r="H160" s="3"/>
      <c r="I160" s="80"/>
      <c r="J160" s="1"/>
      <c r="K160" s="6"/>
      <c r="L160" s="1"/>
      <c r="M160" s="1"/>
      <c r="N160" s="1"/>
      <c r="O160" s="6"/>
      <c r="P160" s="6"/>
      <c r="Q160" s="6"/>
      <c r="R160" s="6"/>
      <c r="S160" s="1"/>
    </row>
    <row r="161" spans="1:19" x14ac:dyDescent="0.25">
      <c r="A161" s="13"/>
      <c r="B161" s="1"/>
      <c r="C161" s="1"/>
      <c r="D161" s="1"/>
      <c r="E161" s="1"/>
      <c r="F161" s="1"/>
      <c r="G161" s="1"/>
      <c r="H161" s="80"/>
      <c r="I161" s="80"/>
      <c r="J161" s="1"/>
      <c r="K161" s="6"/>
      <c r="L161" s="1"/>
      <c r="M161" s="1"/>
      <c r="N161" s="1"/>
      <c r="O161" s="6"/>
      <c r="P161" s="6"/>
      <c r="Q161" s="6"/>
      <c r="R161" s="6"/>
      <c r="S161" s="1"/>
    </row>
    <row r="162" spans="1:19" x14ac:dyDescent="0.25">
      <c r="A162" s="13"/>
      <c r="B162" s="1"/>
      <c r="C162" s="1"/>
      <c r="D162" s="1"/>
      <c r="E162" s="1"/>
      <c r="F162" s="1"/>
      <c r="G162" s="1"/>
      <c r="H162" s="80"/>
      <c r="I162" s="80"/>
      <c r="J162" s="1"/>
      <c r="K162" s="6"/>
      <c r="L162" s="1"/>
      <c r="M162" s="1"/>
      <c r="N162" s="1"/>
      <c r="O162" s="6"/>
      <c r="P162" s="6"/>
      <c r="Q162" s="6"/>
      <c r="R162" s="6"/>
      <c r="S162" s="1"/>
    </row>
    <row r="163" spans="1:19" x14ac:dyDescent="0.25">
      <c r="A163" s="13"/>
      <c r="B163" s="1"/>
      <c r="C163" s="1"/>
      <c r="D163" s="1"/>
      <c r="E163" s="1"/>
      <c r="F163" s="1"/>
      <c r="G163" s="1"/>
      <c r="H163" s="80"/>
      <c r="I163" s="80"/>
      <c r="J163" s="1"/>
      <c r="K163" s="6"/>
      <c r="L163" s="1"/>
      <c r="M163" s="1"/>
      <c r="N163" s="1"/>
      <c r="O163" s="6"/>
      <c r="P163" s="6"/>
      <c r="Q163" s="6"/>
      <c r="R163" s="6"/>
      <c r="S163" s="1"/>
    </row>
    <row r="164" spans="1:19" x14ac:dyDescent="0.25">
      <c r="A164" s="13"/>
      <c r="B164" s="1"/>
      <c r="C164" s="1"/>
      <c r="D164" s="1"/>
      <c r="E164" s="1"/>
      <c r="F164" s="1"/>
      <c r="G164" s="1"/>
      <c r="H164" s="80"/>
      <c r="I164" s="80"/>
      <c r="J164" s="1"/>
      <c r="K164" s="6"/>
      <c r="L164" s="1"/>
      <c r="M164" s="1"/>
      <c r="N164" s="1"/>
      <c r="O164" s="6"/>
      <c r="P164" s="6"/>
      <c r="Q164" s="6"/>
      <c r="R164" s="6"/>
      <c r="S164" s="1"/>
    </row>
    <row r="165" spans="1:19" x14ac:dyDescent="0.25">
      <c r="A165" s="13"/>
      <c r="B165" s="1"/>
      <c r="C165" s="1"/>
      <c r="D165" s="1"/>
      <c r="E165" s="1"/>
      <c r="F165" s="1"/>
      <c r="G165" s="1"/>
      <c r="H165" s="80"/>
      <c r="I165" s="80"/>
      <c r="J165" s="1"/>
      <c r="K165" s="6"/>
      <c r="L165" s="1"/>
      <c r="M165" s="1"/>
      <c r="N165" s="1"/>
      <c r="O165" s="6"/>
      <c r="P165" s="6"/>
      <c r="Q165" s="6"/>
      <c r="R165" s="6"/>
      <c r="S165" s="1"/>
    </row>
    <row r="172" spans="1:19" x14ac:dyDescent="0.25">
      <c r="A172" s="1"/>
      <c r="B172" s="1"/>
      <c r="C172" s="1"/>
      <c r="D172" s="2"/>
      <c r="E172" s="1"/>
      <c r="F172" s="1"/>
      <c r="G172" s="1"/>
      <c r="H172" s="80"/>
      <c r="I172" s="80"/>
      <c r="J172" s="1"/>
      <c r="K172" s="6"/>
      <c r="L172" s="1"/>
      <c r="M172" s="1"/>
      <c r="N172" s="1"/>
      <c r="O172" s="6"/>
      <c r="P172" s="6"/>
      <c r="Q172" s="6"/>
      <c r="R172" s="6"/>
      <c r="S172" s="1"/>
    </row>
    <row r="173" spans="1:19" x14ac:dyDescent="0.25">
      <c r="A173" s="1"/>
      <c r="B173" s="1"/>
      <c r="C173" s="1"/>
      <c r="D173" s="2"/>
      <c r="E173" s="1"/>
      <c r="F173" s="1"/>
      <c r="G173" s="1"/>
      <c r="H173" s="80"/>
      <c r="I173" s="80"/>
      <c r="J173" s="1"/>
      <c r="K173" s="6"/>
      <c r="L173" s="1"/>
      <c r="M173" s="1"/>
      <c r="N173" s="1"/>
      <c r="O173" s="6"/>
      <c r="P173" s="6"/>
      <c r="Q173" s="6"/>
      <c r="R173" s="6"/>
      <c r="S173" s="1"/>
    </row>
    <row r="174" spans="1:19" x14ac:dyDescent="0.25">
      <c r="A174" s="1"/>
      <c r="B174" s="1"/>
      <c r="C174" s="1"/>
      <c r="D174" s="2"/>
      <c r="E174" s="1"/>
      <c r="F174" s="1"/>
      <c r="G174" s="1"/>
      <c r="H174" s="80"/>
      <c r="I174" s="80"/>
      <c r="J174" s="1"/>
      <c r="K174" s="6"/>
      <c r="L174" s="1"/>
      <c r="M174" s="1"/>
      <c r="N174" s="1"/>
      <c r="O174" s="6"/>
      <c r="P174" s="6"/>
      <c r="Q174" s="6"/>
      <c r="R174" s="6"/>
      <c r="S174" s="1"/>
    </row>
    <row r="175" spans="1:19" x14ac:dyDescent="0.25">
      <c r="A175" s="1"/>
      <c r="B175" s="1"/>
      <c r="C175" s="1"/>
      <c r="D175" s="2"/>
      <c r="E175" s="1"/>
      <c r="F175" s="1"/>
      <c r="G175" s="1"/>
      <c r="H175" s="80"/>
      <c r="I175" s="80"/>
      <c r="J175" s="1"/>
      <c r="K175" s="6"/>
      <c r="L175" s="1"/>
      <c r="M175" s="1"/>
      <c r="N175" s="1"/>
      <c r="O175" s="6"/>
      <c r="P175" s="6"/>
      <c r="Q175" s="6"/>
      <c r="R175" s="6"/>
      <c r="S175" s="1"/>
    </row>
    <row r="176" spans="1:19" x14ac:dyDescent="0.25">
      <c r="A176" s="1"/>
      <c r="B176" s="1"/>
      <c r="C176" s="1"/>
      <c r="D176" s="2"/>
      <c r="E176" s="1"/>
      <c r="F176" s="1"/>
      <c r="G176" s="1"/>
      <c r="H176" s="80"/>
      <c r="I176" s="80"/>
      <c r="J176" s="1"/>
      <c r="K176" s="6"/>
      <c r="L176" s="1"/>
      <c r="M176" s="1"/>
      <c r="N176" s="1"/>
      <c r="O176" s="6"/>
      <c r="P176" s="6"/>
      <c r="Q176" s="6"/>
      <c r="R176" s="6"/>
      <c r="S176" s="1"/>
    </row>
    <row r="177" spans="1:19" x14ac:dyDescent="0.25">
      <c r="A177" s="1"/>
      <c r="B177" s="8" t="s">
        <v>0</v>
      </c>
      <c r="C177" s="8"/>
      <c r="D177" s="8"/>
      <c r="E177" s="9" t="s">
        <v>365</v>
      </c>
      <c r="F177" s="9"/>
      <c r="G177" s="9"/>
      <c r="H177" s="9"/>
      <c r="I177" s="9"/>
      <c r="J177" s="9"/>
      <c r="K177" s="10"/>
      <c r="L177" s="11"/>
      <c r="M177" s="11"/>
      <c r="N177" s="11"/>
      <c r="O177" s="6"/>
      <c r="P177" s="6"/>
      <c r="Q177" s="6"/>
      <c r="R177" s="6"/>
      <c r="S177" s="1"/>
    </row>
    <row r="178" spans="1:19" x14ac:dyDescent="0.25">
      <c r="A178" s="1"/>
      <c r="B178" s="12" t="s">
        <v>2</v>
      </c>
      <c r="C178" s="12"/>
      <c r="D178" s="12"/>
      <c r="E178" s="9" t="s">
        <v>366</v>
      </c>
      <c r="F178" s="9"/>
      <c r="G178" s="9"/>
      <c r="H178" s="9"/>
      <c r="I178" s="9"/>
      <c r="J178" s="9"/>
      <c r="K178" s="10"/>
      <c r="L178" s="11"/>
      <c r="M178" s="11"/>
      <c r="N178" s="11"/>
      <c r="O178" s="6"/>
      <c r="P178" s="6"/>
      <c r="Q178" s="6"/>
      <c r="R178" s="6"/>
      <c r="S178" s="1"/>
    </row>
    <row r="179" spans="1:19" x14ac:dyDescent="0.25">
      <c r="A179" s="13"/>
      <c r="B179" s="14" t="s">
        <v>4</v>
      </c>
      <c r="C179" s="14"/>
      <c r="D179" s="14"/>
      <c r="E179" s="15" t="s">
        <v>70</v>
      </c>
      <c r="F179" s="15"/>
      <c r="G179" s="16"/>
      <c r="H179" s="87"/>
      <c r="I179" s="88"/>
      <c r="J179" s="89"/>
      <c r="K179" s="6"/>
      <c r="L179" s="11"/>
      <c r="M179" s="11"/>
      <c r="N179" s="11"/>
      <c r="O179" s="6"/>
      <c r="P179" s="6"/>
      <c r="Q179" s="6"/>
      <c r="R179" s="6"/>
      <c r="S179" s="1"/>
    </row>
    <row r="180" spans="1:19" x14ac:dyDescent="0.25">
      <c r="A180" s="13"/>
      <c r="B180" s="14"/>
      <c r="C180" s="14"/>
      <c r="D180" s="14"/>
      <c r="E180" s="382"/>
      <c r="F180" s="382"/>
      <c r="G180" s="21"/>
      <c r="H180" s="94"/>
      <c r="I180" s="95"/>
      <c r="J180" s="27"/>
      <c r="K180" s="6"/>
      <c r="L180" s="11"/>
      <c r="M180" s="11"/>
      <c r="N180" s="11"/>
      <c r="O180" s="6"/>
      <c r="P180" s="6"/>
      <c r="Q180" s="6"/>
      <c r="R180" s="6"/>
      <c r="S180" s="1"/>
    </row>
    <row r="181" spans="1:19" ht="15.75" thickBot="1" x14ac:dyDescent="0.3">
      <c r="A181" s="13"/>
      <c r="B181" s="25"/>
      <c r="C181" s="25"/>
      <c r="D181" s="25"/>
      <c r="E181" s="25"/>
      <c r="F181" s="26"/>
      <c r="G181" s="21"/>
      <c r="H181" s="94"/>
      <c r="I181" s="95"/>
      <c r="J181" s="27"/>
      <c r="K181" s="26"/>
      <c r="L181" s="27"/>
      <c r="M181" s="27"/>
      <c r="N181" s="27"/>
      <c r="O181" s="26"/>
      <c r="P181" s="26"/>
      <c r="Q181" s="26"/>
      <c r="R181" s="26"/>
      <c r="S181" s="1"/>
    </row>
    <row r="182" spans="1:19" x14ac:dyDescent="0.25">
      <c r="A182" s="10"/>
      <c r="B182" s="29" t="s">
        <v>6</v>
      </c>
      <c r="C182" s="30" t="s">
        <v>7</v>
      </c>
      <c r="D182" s="30"/>
      <c r="E182" s="30" t="s">
        <v>8</v>
      </c>
      <c r="F182" s="30" t="s">
        <v>9</v>
      </c>
      <c r="G182" s="30" t="s">
        <v>10</v>
      </c>
      <c r="H182" s="97" t="s">
        <v>11</v>
      </c>
      <c r="I182" s="30" t="s">
        <v>12</v>
      </c>
      <c r="J182" s="30"/>
      <c r="K182" s="30"/>
      <c r="L182" s="30"/>
      <c r="M182" s="30"/>
      <c r="N182" s="30" t="s">
        <v>13</v>
      </c>
      <c r="O182" s="30"/>
      <c r="P182" s="30" t="s">
        <v>14</v>
      </c>
      <c r="Q182" s="30"/>
      <c r="R182" s="30" t="s">
        <v>15</v>
      </c>
      <c r="S182" s="32"/>
    </row>
    <row r="183" spans="1:19" x14ac:dyDescent="0.25">
      <c r="A183" s="10"/>
      <c r="B183" s="33"/>
      <c r="C183" s="34" t="s">
        <v>16</v>
      </c>
      <c r="D183" s="34" t="s">
        <v>17</v>
      </c>
      <c r="E183" s="34"/>
      <c r="F183" s="34"/>
      <c r="G183" s="34"/>
      <c r="H183" s="99"/>
      <c r="I183" s="34" t="s">
        <v>18</v>
      </c>
      <c r="J183" s="34"/>
      <c r="K183" s="34" t="s">
        <v>19</v>
      </c>
      <c r="L183" s="34"/>
      <c r="M183" s="34"/>
      <c r="N183" s="34" t="s">
        <v>20</v>
      </c>
      <c r="O183" s="34"/>
      <c r="P183" s="34" t="s">
        <v>20</v>
      </c>
      <c r="Q183" s="34"/>
      <c r="R183" s="34"/>
      <c r="S183" s="36"/>
    </row>
    <row r="184" spans="1:19" ht="23.25" thickBot="1" x14ac:dyDescent="0.3">
      <c r="A184" s="37"/>
      <c r="B184" s="38"/>
      <c r="C184" s="39"/>
      <c r="D184" s="39"/>
      <c r="E184" s="39"/>
      <c r="F184" s="39"/>
      <c r="G184" s="39"/>
      <c r="H184" s="101"/>
      <c r="I184" s="102" t="s">
        <v>21</v>
      </c>
      <c r="J184" s="43" t="s">
        <v>22</v>
      </c>
      <c r="K184" s="43" t="s">
        <v>23</v>
      </c>
      <c r="L184" s="43" t="s">
        <v>24</v>
      </c>
      <c r="M184" s="44" t="s">
        <v>25</v>
      </c>
      <c r="N184" s="43" t="s">
        <v>26</v>
      </c>
      <c r="O184" s="43" t="s">
        <v>25</v>
      </c>
      <c r="P184" s="43" t="s">
        <v>21</v>
      </c>
      <c r="Q184" s="43" t="s">
        <v>22</v>
      </c>
      <c r="R184" s="43" t="s">
        <v>27</v>
      </c>
      <c r="S184" s="46" t="s">
        <v>28</v>
      </c>
    </row>
    <row r="185" spans="1:19" ht="22.5" x14ac:dyDescent="0.25">
      <c r="A185" s="37"/>
      <c r="B185" s="337"/>
      <c r="C185" s="110">
        <v>501001</v>
      </c>
      <c r="D185" s="110" t="s">
        <v>367</v>
      </c>
      <c r="E185" s="110" t="s">
        <v>38</v>
      </c>
      <c r="F185" s="110" t="s">
        <v>38</v>
      </c>
      <c r="G185" s="110" t="s">
        <v>38</v>
      </c>
      <c r="H185" s="265">
        <v>4552633</v>
      </c>
      <c r="I185" s="265">
        <v>0</v>
      </c>
      <c r="J185" s="265">
        <v>0</v>
      </c>
      <c r="K185" s="110" t="s">
        <v>38</v>
      </c>
      <c r="L185" s="110">
        <v>0</v>
      </c>
      <c r="M185" s="199">
        <v>0</v>
      </c>
      <c r="N185" s="112">
        <f>(I185*100)/H185</f>
        <v>0</v>
      </c>
      <c r="O185" s="112">
        <f>(J185*100)/H185</f>
        <v>0</v>
      </c>
      <c r="P185" s="110" t="s">
        <v>38</v>
      </c>
      <c r="Q185" s="110" t="s">
        <v>38</v>
      </c>
      <c r="R185" s="110" t="s">
        <v>38</v>
      </c>
      <c r="S185" s="113" t="s">
        <v>38</v>
      </c>
    </row>
    <row r="186" spans="1:19" ht="15.75" thickBot="1" x14ac:dyDescent="0.3">
      <c r="A186" s="37"/>
      <c r="B186" s="383"/>
      <c r="C186" s="132">
        <v>501002</v>
      </c>
      <c r="D186" s="132" t="s">
        <v>368</v>
      </c>
      <c r="E186" s="132" t="s">
        <v>38</v>
      </c>
      <c r="F186" s="132" t="s">
        <v>38</v>
      </c>
      <c r="G186" s="132" t="s">
        <v>38</v>
      </c>
      <c r="H186" s="276">
        <v>4925467</v>
      </c>
      <c r="I186" s="201">
        <v>431128.16</v>
      </c>
      <c r="J186" s="201">
        <f>310482.87+431128.16</f>
        <v>741611.03</v>
      </c>
      <c r="K186" s="132" t="s">
        <v>38</v>
      </c>
      <c r="L186" s="132">
        <v>0</v>
      </c>
      <c r="M186" s="191">
        <v>0</v>
      </c>
      <c r="N186" s="134">
        <f>(I186*100)/H186</f>
        <v>8.7530412852222952</v>
      </c>
      <c r="O186" s="134">
        <f>(J186*100)/H186</f>
        <v>15.056664271631503</v>
      </c>
      <c r="P186" s="132" t="s">
        <v>38</v>
      </c>
      <c r="Q186" s="132" t="s">
        <v>38</v>
      </c>
      <c r="R186" s="132" t="s">
        <v>38</v>
      </c>
      <c r="S186" s="135" t="s">
        <v>38</v>
      </c>
    </row>
    <row r="187" spans="1:19" ht="15.75" thickBot="1" x14ac:dyDescent="0.3">
      <c r="A187" s="37"/>
      <c r="B187" s="142"/>
      <c r="C187" s="142"/>
      <c r="D187" s="142"/>
      <c r="E187" s="142"/>
      <c r="F187" s="142"/>
      <c r="G187" s="205" t="s">
        <v>138</v>
      </c>
      <c r="H187" s="61">
        <f>SUM(H185:H186)</f>
        <v>9478100</v>
      </c>
      <c r="I187" s="384">
        <f>SUM(I185:I186)</f>
        <v>431128.16</v>
      </c>
      <c r="J187" s="192">
        <f>SUM(J185:J186)</f>
        <v>741611.03</v>
      </c>
      <c r="K187" s="64"/>
      <c r="L187" s="385">
        <v>0</v>
      </c>
      <c r="M187" s="386">
        <v>0</v>
      </c>
      <c r="N187" s="330"/>
      <c r="O187" s="330"/>
      <c r="P187" s="142"/>
      <c r="Q187" s="142"/>
      <c r="R187" s="142"/>
      <c r="S187" s="142"/>
    </row>
    <row r="188" spans="1:19" x14ac:dyDescent="0.25">
      <c r="A188" s="37"/>
      <c r="B188" s="142"/>
      <c r="C188" s="142"/>
      <c r="D188" s="142"/>
      <c r="E188" s="142"/>
      <c r="F188" s="142"/>
      <c r="G188" s="205"/>
      <c r="H188" s="70"/>
      <c r="I188" s="387"/>
      <c r="J188" s="70"/>
      <c r="K188" s="60"/>
      <c r="L188" s="388"/>
      <c r="M188" s="388"/>
      <c r="N188" s="330"/>
      <c r="O188" s="330"/>
      <c r="P188" s="142"/>
      <c r="Q188" s="142"/>
      <c r="R188" s="142"/>
      <c r="S188" s="142"/>
    </row>
    <row r="189" spans="1:19" x14ac:dyDescent="0.25">
      <c r="A189" s="37"/>
      <c r="B189" s="142"/>
      <c r="C189" s="142"/>
      <c r="D189" s="142"/>
      <c r="E189" s="142"/>
      <c r="F189" s="142"/>
      <c r="G189" s="205"/>
      <c r="H189" s="70"/>
      <c r="I189" s="387"/>
      <c r="J189" s="70"/>
      <c r="K189" s="60"/>
      <c r="L189" s="388"/>
      <c r="M189" s="388"/>
      <c r="N189" s="330"/>
      <c r="O189" s="330"/>
      <c r="P189" s="142"/>
      <c r="Q189" s="142"/>
      <c r="R189" s="142"/>
      <c r="S189" s="142"/>
    </row>
    <row r="190" spans="1:19" x14ac:dyDescent="0.25">
      <c r="A190" s="37"/>
      <c r="B190" s="142"/>
      <c r="C190" s="142"/>
      <c r="D190" s="142"/>
      <c r="E190" s="142"/>
      <c r="F190" s="142"/>
      <c r="G190" s="142"/>
      <c r="H190" s="55"/>
      <c r="I190" s="203"/>
      <c r="J190" s="203"/>
      <c r="K190" s="142"/>
      <c r="L190" s="142"/>
      <c r="M190" s="389"/>
      <c r="N190" s="330"/>
      <c r="O190" s="330"/>
      <c r="P190" s="142"/>
      <c r="Q190" s="142"/>
      <c r="R190" s="142"/>
      <c r="S190" s="142"/>
    </row>
    <row r="191" spans="1:19" x14ac:dyDescent="0.25">
      <c r="A191" s="37"/>
      <c r="B191" s="142"/>
      <c r="C191" s="142"/>
      <c r="D191" s="142"/>
      <c r="E191" s="142"/>
      <c r="F191" s="142"/>
      <c r="G191" s="142"/>
      <c r="H191" s="55"/>
      <c r="I191" s="203"/>
      <c r="J191" s="203"/>
      <c r="K191" s="142"/>
      <c r="L191" s="142"/>
      <c r="M191" s="389"/>
      <c r="N191" s="330"/>
      <c r="O191" s="330"/>
      <c r="P191" s="142"/>
      <c r="Q191" s="142"/>
      <c r="R191" s="142"/>
      <c r="S191" s="142"/>
    </row>
    <row r="192" spans="1:19" x14ac:dyDescent="0.25">
      <c r="A192" s="37"/>
      <c r="B192" s="142"/>
      <c r="C192" s="142"/>
      <c r="D192" s="142"/>
      <c r="E192" s="142"/>
      <c r="F192" s="142"/>
      <c r="G192" s="142"/>
      <c r="H192" s="55"/>
      <c r="I192" s="203"/>
      <c r="J192" s="203"/>
      <c r="K192" s="142"/>
      <c r="L192" s="142"/>
      <c r="M192" s="389"/>
      <c r="N192" s="330"/>
      <c r="O192" s="330"/>
      <c r="P192" s="142"/>
      <c r="Q192" s="142"/>
      <c r="R192" s="142"/>
      <c r="S192" s="142"/>
    </row>
    <row r="193" spans="1:19" x14ac:dyDescent="0.25">
      <c r="A193" s="37"/>
      <c r="B193" s="142"/>
      <c r="C193" s="142"/>
      <c r="D193" s="142"/>
      <c r="E193" s="142"/>
      <c r="F193" s="142"/>
      <c r="G193" s="142"/>
      <c r="H193" s="55"/>
      <c r="I193" s="203"/>
      <c r="J193" s="203"/>
      <c r="K193" s="142"/>
      <c r="L193" s="142"/>
      <c r="M193" s="389"/>
      <c r="N193" s="330"/>
      <c r="O193" s="330"/>
      <c r="P193" s="142"/>
      <c r="Q193" s="142"/>
      <c r="R193" s="142"/>
      <c r="S193" s="142"/>
    </row>
    <row r="194" spans="1:19" x14ac:dyDescent="0.25">
      <c r="A194" s="37"/>
      <c r="B194" s="142"/>
      <c r="C194" s="142"/>
      <c r="D194" s="142"/>
      <c r="E194" s="142"/>
      <c r="F194" s="142"/>
      <c r="G194" s="142"/>
      <c r="H194" s="55"/>
      <c r="I194" s="203"/>
      <c r="J194" s="203"/>
      <c r="K194" s="142"/>
      <c r="L194" s="142"/>
      <c r="M194" s="389"/>
      <c r="N194" s="330"/>
      <c r="O194" s="330"/>
      <c r="P194" s="142"/>
      <c r="Q194" s="142"/>
      <c r="R194" s="142"/>
      <c r="S194" s="142"/>
    </row>
    <row r="195" spans="1:19" x14ac:dyDescent="0.25">
      <c r="A195" s="37"/>
      <c r="B195" s="142"/>
      <c r="C195" s="142"/>
      <c r="D195" s="142"/>
      <c r="E195" s="142"/>
      <c r="F195" s="142"/>
      <c r="G195" s="142"/>
      <c r="H195" s="55"/>
      <c r="I195" s="203"/>
      <c r="J195" s="203"/>
      <c r="K195" s="142"/>
      <c r="L195" s="142"/>
      <c r="M195" s="389"/>
      <c r="N195" s="330"/>
      <c r="O195" s="330"/>
      <c r="P195" s="142"/>
      <c r="Q195" s="142"/>
      <c r="R195" s="142"/>
      <c r="S195" s="142"/>
    </row>
    <row r="196" spans="1:19" x14ac:dyDescent="0.25">
      <c r="A196" s="37"/>
      <c r="B196" s="142"/>
      <c r="C196" s="142"/>
      <c r="D196" s="142"/>
      <c r="E196" s="142"/>
      <c r="F196" s="142"/>
      <c r="G196" s="142"/>
      <c r="H196" s="55"/>
      <c r="I196" s="203"/>
      <c r="J196" s="203"/>
      <c r="K196" s="142"/>
      <c r="L196" s="142"/>
      <c r="M196" s="389"/>
      <c r="N196" s="330"/>
      <c r="O196" s="330"/>
      <c r="P196" s="142"/>
      <c r="Q196" s="142"/>
      <c r="R196" s="142"/>
      <c r="S196" s="142"/>
    </row>
    <row r="197" spans="1:19" x14ac:dyDescent="0.25">
      <c r="A197" s="37"/>
      <c r="B197" s="142"/>
      <c r="C197" s="142"/>
      <c r="D197" s="142"/>
      <c r="E197" s="142"/>
      <c r="F197" s="142"/>
      <c r="G197" s="142"/>
      <c r="H197" s="55"/>
      <c r="I197" s="203"/>
      <c r="J197" s="203"/>
      <c r="K197" s="142"/>
      <c r="L197" s="142"/>
      <c r="M197" s="389"/>
      <c r="N197" s="330"/>
      <c r="O197" s="330"/>
      <c r="P197" s="142"/>
      <c r="Q197" s="142"/>
      <c r="R197" s="142"/>
      <c r="S197" s="142"/>
    </row>
    <row r="198" spans="1:19" x14ac:dyDescent="0.25">
      <c r="A198" s="37"/>
      <c r="B198" s="142"/>
      <c r="C198" s="142"/>
      <c r="D198" s="142"/>
      <c r="E198" s="142"/>
      <c r="F198" s="142"/>
      <c r="G198" s="142"/>
      <c r="H198" s="55"/>
      <c r="I198" s="203"/>
      <c r="J198" s="203"/>
      <c r="K198" s="142"/>
      <c r="L198" s="142"/>
      <c r="M198" s="389"/>
      <c r="N198" s="330"/>
      <c r="O198" s="330"/>
      <c r="P198" s="142"/>
      <c r="Q198" s="142"/>
      <c r="R198" s="142"/>
      <c r="S198" s="142"/>
    </row>
    <row r="199" spans="1:19" x14ac:dyDescent="0.25">
      <c r="A199" s="37"/>
      <c r="B199" s="142"/>
      <c r="C199" s="142"/>
      <c r="D199" s="142"/>
      <c r="E199" s="142"/>
      <c r="F199" s="142"/>
      <c r="G199" s="142"/>
      <c r="H199" s="55"/>
      <c r="I199" s="203"/>
      <c r="J199" s="203"/>
      <c r="K199" s="142"/>
      <c r="L199" s="142"/>
      <c r="M199" s="389"/>
      <c r="N199" s="330"/>
      <c r="O199" s="330"/>
      <c r="P199" s="142"/>
      <c r="Q199" s="142"/>
      <c r="R199" s="142"/>
      <c r="S199" s="142"/>
    </row>
    <row r="200" spans="1:19" x14ac:dyDescent="0.25">
      <c r="A200" s="37"/>
      <c r="B200" s="142"/>
      <c r="C200" s="142"/>
      <c r="D200" s="142"/>
      <c r="E200" s="142"/>
      <c r="F200" s="142"/>
      <c r="G200" s="142"/>
      <c r="H200" s="55"/>
      <c r="I200" s="203"/>
      <c r="J200" s="203"/>
      <c r="K200" s="142"/>
      <c r="L200" s="142"/>
      <c r="M200" s="389"/>
      <c r="N200" s="330"/>
      <c r="O200" s="330"/>
      <c r="P200" s="142"/>
      <c r="Q200" s="142"/>
      <c r="R200" s="142"/>
      <c r="S200" s="142"/>
    </row>
    <row r="201" spans="1:19" x14ac:dyDescent="0.25">
      <c r="A201" s="37"/>
      <c r="B201" s="142"/>
      <c r="C201" s="142"/>
      <c r="D201" s="142"/>
      <c r="E201" s="142"/>
      <c r="F201" s="142"/>
      <c r="G201" s="142"/>
      <c r="H201" s="55"/>
      <c r="I201" s="203"/>
      <c r="J201" s="203"/>
      <c r="K201" s="142"/>
      <c r="L201" s="142"/>
      <c r="M201" s="389"/>
      <c r="N201" s="330"/>
      <c r="O201" s="330"/>
      <c r="P201" s="142"/>
      <c r="Q201" s="142"/>
      <c r="R201" s="142"/>
      <c r="S201" s="142"/>
    </row>
    <row r="208" spans="1:19" x14ac:dyDescent="0.25">
      <c r="A208" s="1"/>
      <c r="B208" s="1"/>
      <c r="C208" s="1" t="s">
        <v>139</v>
      </c>
      <c r="D208" s="2"/>
      <c r="E208" s="1"/>
      <c r="F208" s="1"/>
      <c r="G208" s="1"/>
      <c r="H208" s="80"/>
      <c r="I208" s="80"/>
      <c r="J208" s="1"/>
      <c r="K208" s="6"/>
      <c r="L208" s="1"/>
      <c r="M208" s="1"/>
      <c r="N208" s="1"/>
      <c r="O208" s="6"/>
      <c r="P208" s="6"/>
      <c r="Q208" s="6"/>
      <c r="R208" s="6"/>
      <c r="S208" s="1"/>
    </row>
    <row r="209" spans="1:19" x14ac:dyDescent="0.25">
      <c r="A209" s="1"/>
      <c r="B209" s="1"/>
      <c r="C209" s="1"/>
      <c r="D209" s="2"/>
      <c r="E209" s="1"/>
      <c r="F209" s="1"/>
      <c r="G209" s="1"/>
      <c r="H209" s="80"/>
      <c r="I209" s="80"/>
      <c r="J209" s="1"/>
      <c r="K209" s="6"/>
      <c r="L209" s="1"/>
      <c r="M209" s="1"/>
      <c r="N209" s="1"/>
      <c r="O209" s="6"/>
      <c r="P209" s="6"/>
      <c r="Q209" s="6"/>
      <c r="R209" s="6"/>
      <c r="S209" s="1"/>
    </row>
    <row r="210" spans="1:19" x14ac:dyDescent="0.25">
      <c r="A210" s="1"/>
      <c r="B210" s="1"/>
      <c r="C210" s="1"/>
      <c r="D210" s="2"/>
      <c r="E210" s="1"/>
      <c r="F210" s="1"/>
      <c r="G210" s="1"/>
      <c r="H210" s="80"/>
      <c r="I210" s="80"/>
      <c r="J210" s="1"/>
      <c r="K210" s="6"/>
      <c r="L210" s="1"/>
      <c r="M210" s="1"/>
      <c r="N210" s="1"/>
      <c r="O210" s="6"/>
      <c r="P210" s="6"/>
      <c r="Q210" s="6"/>
      <c r="R210" s="6"/>
      <c r="S210" s="1"/>
    </row>
    <row r="211" spans="1:19" x14ac:dyDescent="0.25">
      <c r="A211" s="1"/>
      <c r="B211" s="1"/>
      <c r="C211" s="1"/>
      <c r="D211" s="2"/>
      <c r="E211" s="1"/>
      <c r="F211" s="1"/>
      <c r="G211" s="1"/>
      <c r="H211" s="80"/>
      <c r="I211" s="80"/>
      <c r="J211" s="1"/>
      <c r="K211" s="6"/>
      <c r="L211" s="1"/>
      <c r="M211" s="1"/>
      <c r="N211" s="1"/>
      <c r="O211" s="6"/>
      <c r="P211" s="6"/>
      <c r="Q211" s="6"/>
      <c r="R211" s="6"/>
      <c r="S211" s="1"/>
    </row>
    <row r="212" spans="1:19" x14ac:dyDescent="0.25">
      <c r="A212" s="1"/>
      <c r="B212" s="8" t="s">
        <v>0</v>
      </c>
      <c r="C212" s="8"/>
      <c r="D212" s="8"/>
      <c r="E212" s="9" t="s">
        <v>365</v>
      </c>
      <c r="F212" s="9"/>
      <c r="G212" s="9"/>
      <c r="H212" s="9"/>
      <c r="I212" s="9"/>
      <c r="J212" s="9"/>
      <c r="K212" s="10"/>
      <c r="L212" s="11"/>
      <c r="M212" s="11"/>
      <c r="N212" s="11"/>
      <c r="O212" s="6"/>
      <c r="P212" s="6"/>
      <c r="Q212" s="6"/>
      <c r="R212" s="6"/>
      <c r="S212" s="1"/>
    </row>
    <row r="213" spans="1:19" x14ac:dyDescent="0.25">
      <c r="A213" s="1"/>
      <c r="B213" s="92" t="s">
        <v>2</v>
      </c>
      <c r="C213" s="92"/>
      <c r="D213" s="92"/>
      <c r="E213" s="9" t="s">
        <v>369</v>
      </c>
      <c r="F213" s="9"/>
      <c r="G213" s="9"/>
      <c r="H213" s="9"/>
      <c r="I213" s="9"/>
      <c r="J213" s="9"/>
      <c r="K213" s="10"/>
      <c r="L213" s="11"/>
      <c r="M213" s="11"/>
      <c r="N213" s="11"/>
      <c r="O213" s="6"/>
      <c r="P213" s="6"/>
      <c r="Q213" s="6"/>
      <c r="R213" s="6"/>
      <c r="S213" s="1"/>
    </row>
    <row r="214" spans="1:19" x14ac:dyDescent="0.25">
      <c r="A214" s="13"/>
      <c r="B214" s="90" t="s">
        <v>4</v>
      </c>
      <c r="C214" s="90"/>
      <c r="D214" s="90"/>
      <c r="E214" s="15" t="s">
        <v>70</v>
      </c>
      <c r="F214" s="15"/>
      <c r="G214" s="16"/>
      <c r="H214" s="87"/>
      <c r="I214" s="88"/>
      <c r="J214" s="89"/>
      <c r="K214" s="6"/>
      <c r="L214" s="11"/>
      <c r="M214" s="11"/>
      <c r="N214" s="11"/>
      <c r="O214" s="6"/>
      <c r="P214" s="6"/>
      <c r="Q214" s="6"/>
      <c r="R214" s="6"/>
      <c r="S214" s="1"/>
    </row>
    <row r="215" spans="1:19" x14ac:dyDescent="0.25">
      <c r="A215" s="13"/>
      <c r="B215" s="90"/>
      <c r="C215" s="90"/>
      <c r="D215" s="90"/>
      <c r="E215" s="20"/>
      <c r="F215" s="20"/>
      <c r="G215" s="21"/>
      <c r="H215" s="94"/>
      <c r="I215" s="95"/>
      <c r="J215" s="27"/>
      <c r="K215" s="6"/>
      <c r="L215" s="11"/>
      <c r="M215" s="11"/>
      <c r="N215" s="11"/>
      <c r="O215" s="6"/>
      <c r="P215" s="6"/>
      <c r="Q215" s="6"/>
      <c r="R215" s="6"/>
      <c r="S215" s="1"/>
    </row>
    <row r="216" spans="1:19" ht="15.75" thickBot="1" x14ac:dyDescent="0.3">
      <c r="A216" s="13"/>
      <c r="B216" s="25"/>
      <c r="C216" s="25"/>
      <c r="D216" s="25"/>
      <c r="E216" s="25"/>
      <c r="F216" s="26"/>
      <c r="G216" s="21"/>
      <c r="H216" s="94"/>
      <c r="I216" s="95"/>
      <c r="J216" s="27"/>
      <c r="K216" s="26"/>
      <c r="L216" s="27"/>
      <c r="M216" s="27"/>
      <c r="N216" s="27"/>
      <c r="O216" s="26"/>
      <c r="P216" s="26"/>
      <c r="Q216" s="26"/>
      <c r="R216" s="26"/>
      <c r="S216" s="1"/>
    </row>
    <row r="217" spans="1:19" x14ac:dyDescent="0.25">
      <c r="A217" s="10"/>
      <c r="B217" s="29" t="s">
        <v>6</v>
      </c>
      <c r="C217" s="30" t="s">
        <v>7</v>
      </c>
      <c r="D217" s="30"/>
      <c r="E217" s="30" t="s">
        <v>8</v>
      </c>
      <c r="F217" s="30" t="s">
        <v>9</v>
      </c>
      <c r="G217" s="30" t="s">
        <v>10</v>
      </c>
      <c r="H217" s="97" t="s">
        <v>11</v>
      </c>
      <c r="I217" s="30" t="s">
        <v>12</v>
      </c>
      <c r="J217" s="30"/>
      <c r="K217" s="30"/>
      <c r="L217" s="30"/>
      <c r="M217" s="30"/>
      <c r="N217" s="30" t="s">
        <v>13</v>
      </c>
      <c r="O217" s="30"/>
      <c r="P217" s="30" t="s">
        <v>14</v>
      </c>
      <c r="Q217" s="30"/>
      <c r="R217" s="30" t="s">
        <v>15</v>
      </c>
      <c r="S217" s="32"/>
    </row>
    <row r="218" spans="1:19" x14ac:dyDescent="0.25">
      <c r="A218" s="10"/>
      <c r="B218" s="33"/>
      <c r="C218" s="34" t="s">
        <v>16</v>
      </c>
      <c r="D218" s="34" t="s">
        <v>17</v>
      </c>
      <c r="E218" s="34"/>
      <c r="F218" s="34"/>
      <c r="G218" s="34"/>
      <c r="H218" s="99"/>
      <c r="I218" s="34" t="s">
        <v>18</v>
      </c>
      <c r="J218" s="34"/>
      <c r="K218" s="34" t="s">
        <v>19</v>
      </c>
      <c r="L218" s="34"/>
      <c r="M218" s="34"/>
      <c r="N218" s="34" t="s">
        <v>20</v>
      </c>
      <c r="O218" s="34"/>
      <c r="P218" s="34" t="s">
        <v>20</v>
      </c>
      <c r="Q218" s="34"/>
      <c r="R218" s="34"/>
      <c r="S218" s="36"/>
    </row>
    <row r="219" spans="1:19" ht="23.25" thickBot="1" x14ac:dyDescent="0.3">
      <c r="A219" s="37"/>
      <c r="B219" s="163"/>
      <c r="C219" s="164"/>
      <c r="D219" s="164"/>
      <c r="E219" s="164"/>
      <c r="F219" s="164"/>
      <c r="G219" s="164"/>
      <c r="H219" s="166"/>
      <c r="I219" s="167" t="s">
        <v>21</v>
      </c>
      <c r="J219" s="168" t="s">
        <v>22</v>
      </c>
      <c r="K219" s="168" t="s">
        <v>23</v>
      </c>
      <c r="L219" s="168" t="s">
        <v>24</v>
      </c>
      <c r="M219" s="169" t="s">
        <v>25</v>
      </c>
      <c r="N219" s="168" t="s">
        <v>26</v>
      </c>
      <c r="O219" s="168" t="s">
        <v>25</v>
      </c>
      <c r="P219" s="168" t="s">
        <v>21</v>
      </c>
      <c r="Q219" s="168" t="s">
        <v>22</v>
      </c>
      <c r="R219" s="168" t="s">
        <v>27</v>
      </c>
      <c r="S219" s="170" t="s">
        <v>28</v>
      </c>
    </row>
    <row r="220" spans="1:19" ht="23.25" thickBot="1" x14ac:dyDescent="0.3">
      <c r="A220" s="37"/>
      <c r="B220" s="390"/>
      <c r="C220" s="213">
        <v>502001</v>
      </c>
      <c r="D220" s="213" t="s">
        <v>370</v>
      </c>
      <c r="E220" s="213" t="s">
        <v>38</v>
      </c>
      <c r="F220" s="213" t="s">
        <v>38</v>
      </c>
      <c r="G220" s="213" t="s">
        <v>38</v>
      </c>
      <c r="H220" s="49">
        <v>6721900</v>
      </c>
      <c r="I220" s="211">
        <v>442053.41</v>
      </c>
      <c r="J220" s="211">
        <f>279532.8+303142.2+442053.41</f>
        <v>1024728.4099999999</v>
      </c>
      <c r="K220" s="213" t="s">
        <v>38</v>
      </c>
      <c r="L220" s="215">
        <v>0</v>
      </c>
      <c r="M220" s="215">
        <v>0</v>
      </c>
      <c r="N220" s="215">
        <f>I220*100/H220</f>
        <v>6.5763163688837976</v>
      </c>
      <c r="O220" s="215">
        <f>J220*100/H220</f>
        <v>15.244624436543237</v>
      </c>
      <c r="P220" s="213" t="s">
        <v>38</v>
      </c>
      <c r="Q220" s="213" t="s">
        <v>38</v>
      </c>
      <c r="R220" s="213" t="s">
        <v>38</v>
      </c>
      <c r="S220" s="216" t="s">
        <v>38</v>
      </c>
    </row>
    <row r="221" spans="1:19" ht="15.75" thickBot="1" x14ac:dyDescent="0.3">
      <c r="A221" s="69"/>
      <c r="B221" s="68"/>
      <c r="C221" s="68"/>
      <c r="D221" s="68"/>
      <c r="E221" s="69"/>
      <c r="F221" s="69"/>
      <c r="G221" s="391" t="s">
        <v>138</v>
      </c>
      <c r="H221" s="61">
        <f>SUM(H220:H220)</f>
        <v>6721900</v>
      </c>
      <c r="I221" s="384">
        <f>I220</f>
        <v>442053.41</v>
      </c>
      <c r="J221" s="192">
        <f>SUM(J220:J220)</f>
        <v>1024728.4099999999</v>
      </c>
      <c r="K221" s="64"/>
      <c r="L221" s="385">
        <f>SUM(L220)</f>
        <v>0</v>
      </c>
      <c r="M221" s="196">
        <v>0</v>
      </c>
      <c r="N221" s="60"/>
      <c r="O221" s="60"/>
      <c r="P221" s="60"/>
      <c r="Q221" s="60"/>
      <c r="R221" s="60"/>
      <c r="S221" s="60"/>
    </row>
    <row r="222" spans="1:19" x14ac:dyDescent="0.25">
      <c r="A222" s="69"/>
      <c r="B222" s="68"/>
      <c r="C222" s="68"/>
      <c r="D222" s="68"/>
      <c r="E222" s="69"/>
      <c r="F222" s="69"/>
      <c r="G222" s="391"/>
      <c r="H222" s="70"/>
      <c r="I222" s="387"/>
      <c r="J222" s="70"/>
      <c r="K222" s="60"/>
      <c r="L222" s="73"/>
      <c r="M222" s="74"/>
      <c r="N222" s="60"/>
      <c r="O222" s="60"/>
      <c r="P222" s="60"/>
      <c r="Q222" s="60"/>
      <c r="R222" s="60"/>
      <c r="S222" s="60"/>
    </row>
    <row r="223" spans="1:19" x14ac:dyDescent="0.25">
      <c r="A223" s="13"/>
      <c r="B223" s="1"/>
      <c r="C223" s="1"/>
      <c r="D223" s="1"/>
      <c r="E223" s="1"/>
      <c r="F223" s="1"/>
      <c r="G223" s="1"/>
      <c r="H223" s="80"/>
      <c r="I223" s="80"/>
      <c r="J223" s="1"/>
      <c r="K223" s="6"/>
      <c r="L223" s="1"/>
      <c r="M223" s="1"/>
      <c r="N223" s="1"/>
      <c r="O223" s="6"/>
      <c r="P223" s="6"/>
      <c r="Q223" s="6"/>
      <c r="R223" s="6"/>
      <c r="S223" s="280"/>
    </row>
    <row r="224" spans="1:19" x14ac:dyDescent="0.25">
      <c r="A224" s="13"/>
      <c r="B224" s="1"/>
      <c r="C224" s="1"/>
      <c r="D224" s="1"/>
      <c r="E224" s="1"/>
      <c r="F224" s="1"/>
      <c r="G224" s="1"/>
      <c r="H224" s="80"/>
      <c r="I224" s="80"/>
      <c r="J224" s="1"/>
      <c r="K224" s="6"/>
      <c r="L224" s="1"/>
      <c r="M224" s="1"/>
      <c r="N224" s="1"/>
      <c r="O224" s="6"/>
      <c r="P224" s="6"/>
      <c r="Q224" s="6"/>
      <c r="R224" s="6"/>
      <c r="S224" s="1"/>
    </row>
    <row r="225" spans="1:19" x14ac:dyDescent="0.25">
      <c r="A225" s="13"/>
      <c r="B225" s="1"/>
      <c r="C225" s="1"/>
      <c r="D225" s="1"/>
      <c r="E225" s="1"/>
      <c r="F225" s="1"/>
      <c r="G225" s="1"/>
      <c r="H225" s="80"/>
      <c r="I225" s="80"/>
      <c r="J225" s="1"/>
      <c r="K225" s="6"/>
      <c r="L225" s="1"/>
      <c r="M225" s="1"/>
      <c r="N225" s="1"/>
      <c r="O225" s="6"/>
      <c r="P225" s="6"/>
      <c r="Q225" s="6"/>
      <c r="R225" s="6"/>
      <c r="S225" s="1"/>
    </row>
    <row r="226" spans="1:19" x14ac:dyDescent="0.25">
      <c r="A226" s="13"/>
      <c r="B226" s="1"/>
      <c r="C226" s="1"/>
      <c r="D226" s="1"/>
      <c r="E226" s="1"/>
      <c r="F226" s="1"/>
      <c r="G226" s="1"/>
      <c r="H226" s="80"/>
      <c r="I226" s="80"/>
      <c r="J226" s="1"/>
      <c r="K226" s="6"/>
      <c r="L226" s="1"/>
      <c r="M226" s="1"/>
      <c r="N226" s="1"/>
      <c r="O226" s="6"/>
      <c r="P226" s="6"/>
      <c r="Q226" s="6"/>
      <c r="R226" s="6"/>
      <c r="S226" s="1"/>
    </row>
    <row r="227" spans="1:19" x14ac:dyDescent="0.25">
      <c r="A227" s="13"/>
      <c r="B227" s="1"/>
      <c r="C227" s="1"/>
      <c r="D227" s="1"/>
      <c r="E227" s="1"/>
      <c r="F227" s="1"/>
      <c r="G227" s="1"/>
      <c r="H227" s="80"/>
      <c r="I227" s="80"/>
      <c r="J227" s="1"/>
      <c r="K227" s="6"/>
      <c r="L227" s="1"/>
      <c r="M227" s="1"/>
      <c r="N227" s="1"/>
      <c r="O227" s="6"/>
      <c r="P227" s="6"/>
      <c r="Q227" s="6"/>
      <c r="R227" s="6"/>
      <c r="S227" s="1"/>
    </row>
    <row r="228" spans="1:19" x14ac:dyDescent="0.25">
      <c r="A228" s="13"/>
      <c r="B228" s="1"/>
      <c r="C228" s="1"/>
      <c r="D228" s="1"/>
      <c r="E228" s="1"/>
      <c r="F228" s="1"/>
      <c r="G228" s="1"/>
      <c r="H228" s="80"/>
      <c r="I228" s="80"/>
      <c r="J228" s="1"/>
      <c r="K228" s="6"/>
      <c r="L228" s="1"/>
      <c r="M228" s="1"/>
      <c r="N228" s="1"/>
      <c r="O228" s="6"/>
      <c r="P228" s="6"/>
      <c r="Q228" s="6"/>
      <c r="R228" s="6"/>
      <c r="S228" s="1"/>
    </row>
    <row r="229" spans="1:19" x14ac:dyDescent="0.25">
      <c r="A229" s="13"/>
      <c r="B229" s="1"/>
      <c r="C229" s="1"/>
      <c r="D229" s="1"/>
      <c r="E229" s="1"/>
      <c r="F229" s="1"/>
      <c r="G229" s="1"/>
      <c r="H229" s="80"/>
      <c r="I229" s="80"/>
      <c r="J229" s="1"/>
      <c r="K229" s="6"/>
      <c r="L229" s="1"/>
      <c r="M229" s="1"/>
      <c r="N229" s="1"/>
      <c r="O229" s="6"/>
      <c r="P229" s="6"/>
      <c r="Q229" s="6"/>
      <c r="R229" s="6"/>
      <c r="S229" s="1"/>
    </row>
    <row r="230" spans="1:19" x14ac:dyDescent="0.25">
      <c r="A230" s="13"/>
      <c r="B230" s="1"/>
      <c r="C230" s="1"/>
      <c r="D230" s="1"/>
      <c r="E230" s="1"/>
      <c r="F230" s="1"/>
      <c r="G230" s="1"/>
      <c r="H230" s="80"/>
      <c r="I230" s="80"/>
      <c r="J230" s="1"/>
      <c r="K230" s="6"/>
      <c r="L230" s="1"/>
      <c r="M230" s="1"/>
      <c r="N230" s="1"/>
      <c r="O230" s="6"/>
      <c r="P230" s="6"/>
      <c r="Q230" s="6"/>
      <c r="R230" s="6"/>
      <c r="S230" s="1"/>
    </row>
    <row r="231" spans="1:19" x14ac:dyDescent="0.25">
      <c r="A231" s="13"/>
      <c r="B231" s="1"/>
      <c r="C231" s="1"/>
      <c r="D231" s="1"/>
      <c r="E231" s="1"/>
      <c r="F231" s="1"/>
      <c r="G231" s="1"/>
      <c r="H231" s="80"/>
      <c r="I231" s="80"/>
      <c r="J231" s="1"/>
      <c r="K231" s="6"/>
      <c r="L231" s="1"/>
      <c r="M231" s="1"/>
      <c r="N231" s="1"/>
      <c r="O231" s="6"/>
      <c r="P231" s="6"/>
      <c r="Q231" s="6"/>
      <c r="R231" s="6"/>
      <c r="S231" s="1"/>
    </row>
    <row r="232" spans="1:19" x14ac:dyDescent="0.25">
      <c r="A232" s="13"/>
      <c r="B232" s="1"/>
      <c r="C232" s="1"/>
      <c r="D232" s="2"/>
      <c r="E232" s="1"/>
      <c r="F232" s="1"/>
      <c r="G232" s="1"/>
      <c r="H232" s="80"/>
      <c r="I232" s="80"/>
      <c r="J232" s="1"/>
      <c r="K232" s="6"/>
      <c r="L232" s="1"/>
      <c r="M232" s="1"/>
      <c r="N232" s="1"/>
      <c r="O232" s="6"/>
      <c r="P232" s="6"/>
      <c r="Q232" s="6"/>
      <c r="R232" s="6"/>
      <c r="S232" s="1"/>
    </row>
    <row r="241" spans="1:19" x14ac:dyDescent="0.25">
      <c r="A241" s="1"/>
      <c r="B241" s="1"/>
      <c r="C241" s="1"/>
      <c r="D241" s="2"/>
      <c r="E241" s="1"/>
      <c r="F241" s="1"/>
      <c r="G241" s="1"/>
      <c r="H241" s="80"/>
      <c r="I241" s="80"/>
      <c r="J241" s="1"/>
      <c r="K241" s="6"/>
      <c r="L241" s="1"/>
      <c r="M241" s="1"/>
      <c r="N241" s="1"/>
      <c r="O241" s="6"/>
      <c r="P241" s="6"/>
      <c r="Q241" s="6"/>
      <c r="R241" s="6"/>
      <c r="S241" s="1"/>
    </row>
    <row r="242" spans="1:19" x14ac:dyDescent="0.25">
      <c r="A242" s="1"/>
      <c r="B242" s="1"/>
      <c r="C242" s="1"/>
      <c r="D242" s="2"/>
      <c r="E242" s="1"/>
      <c r="F242" s="1"/>
      <c r="G242" s="1"/>
      <c r="H242" s="80"/>
      <c r="I242" s="80"/>
      <c r="J242" s="1"/>
      <c r="K242" s="6"/>
      <c r="L242" s="1"/>
      <c r="M242" s="1"/>
      <c r="N242" s="1"/>
      <c r="O242" s="6"/>
      <c r="P242" s="6"/>
      <c r="Q242" s="6"/>
      <c r="R242" s="6"/>
      <c r="S242" s="1"/>
    </row>
    <row r="243" spans="1:19" x14ac:dyDescent="0.25">
      <c r="A243" s="1"/>
      <c r="B243" s="1"/>
      <c r="C243" s="1"/>
      <c r="D243" s="2"/>
      <c r="E243" s="1"/>
      <c r="F243" s="1"/>
      <c r="G243" s="1"/>
      <c r="H243" s="80"/>
      <c r="I243" s="80"/>
      <c r="J243" s="1"/>
      <c r="K243" s="6"/>
      <c r="L243" s="1"/>
      <c r="M243" s="1"/>
      <c r="N243" s="1"/>
      <c r="O243" s="6"/>
      <c r="P243" s="6"/>
      <c r="Q243" s="6"/>
      <c r="R243" s="6"/>
      <c r="S243" s="1"/>
    </row>
    <row r="244" spans="1:19" x14ac:dyDescent="0.25">
      <c r="A244" s="1"/>
      <c r="B244" s="1"/>
      <c r="C244" s="1"/>
      <c r="D244" s="2"/>
      <c r="E244" s="1"/>
      <c r="F244" s="1"/>
      <c r="G244" s="1"/>
      <c r="H244" s="80"/>
      <c r="I244" s="80"/>
      <c r="J244" s="1"/>
      <c r="K244" s="6"/>
      <c r="L244" s="1"/>
      <c r="M244" s="1"/>
      <c r="N244" s="1"/>
      <c r="O244" s="6"/>
      <c r="P244" s="6"/>
      <c r="Q244" s="6"/>
      <c r="R244" s="6"/>
      <c r="S244" s="1"/>
    </row>
    <row r="245" spans="1:19" x14ac:dyDescent="0.25">
      <c r="A245" s="1"/>
      <c r="B245" s="1"/>
      <c r="C245" s="1"/>
      <c r="D245" s="2"/>
      <c r="E245" s="1"/>
      <c r="F245" s="1"/>
      <c r="G245" s="1"/>
      <c r="H245" s="80"/>
      <c r="I245" s="80"/>
      <c r="J245" s="1"/>
      <c r="K245" s="6"/>
      <c r="L245" s="1"/>
      <c r="M245" s="1"/>
      <c r="N245" s="1"/>
      <c r="O245" s="6"/>
      <c r="P245" s="6"/>
      <c r="Q245" s="6"/>
      <c r="R245" s="6"/>
      <c r="S245" s="1"/>
    </row>
    <row r="246" spans="1:19" x14ac:dyDescent="0.25">
      <c r="A246" s="1"/>
      <c r="B246" s="1"/>
      <c r="C246" s="1"/>
      <c r="D246" s="2"/>
      <c r="E246" s="1"/>
      <c r="F246" s="1"/>
      <c r="G246" s="1"/>
      <c r="H246" s="80"/>
      <c r="I246" s="80"/>
      <c r="J246" s="1"/>
      <c r="K246" s="6"/>
      <c r="L246" s="1"/>
      <c r="M246" s="1"/>
      <c r="N246" s="1"/>
      <c r="O246" s="6"/>
      <c r="P246" s="6"/>
      <c r="Q246" s="6"/>
      <c r="R246" s="6"/>
      <c r="S246" s="1"/>
    </row>
    <row r="247" spans="1:19" x14ac:dyDescent="0.25">
      <c r="A247" s="1"/>
      <c r="B247" s="8" t="s">
        <v>0</v>
      </c>
      <c r="C247" s="8"/>
      <c r="D247" s="8"/>
      <c r="E247" s="9" t="s">
        <v>365</v>
      </c>
      <c r="F247" s="9"/>
      <c r="G247" s="9"/>
      <c r="H247" s="9"/>
      <c r="I247" s="9"/>
      <c r="J247" s="9"/>
      <c r="K247" s="10"/>
      <c r="L247" s="11"/>
      <c r="M247" s="11"/>
      <c r="N247" s="11"/>
      <c r="O247" s="6"/>
      <c r="P247" s="6"/>
      <c r="Q247" s="6"/>
      <c r="R247" s="6"/>
      <c r="S247" s="1"/>
    </row>
    <row r="248" spans="1:19" x14ac:dyDescent="0.25">
      <c r="A248" s="1"/>
      <c r="B248" s="92" t="s">
        <v>2</v>
      </c>
      <c r="C248" s="92"/>
      <c r="D248" s="92"/>
      <c r="E248" s="9" t="s">
        <v>371</v>
      </c>
      <c r="F248" s="9"/>
      <c r="G248" s="9"/>
      <c r="H248" s="9"/>
      <c r="I248" s="9"/>
      <c r="J248" s="9"/>
      <c r="K248" s="10"/>
      <c r="L248" s="11"/>
      <c r="M248" s="11"/>
      <c r="N248" s="11"/>
      <c r="O248" s="6"/>
      <c r="P248" s="6"/>
      <c r="Q248" s="6"/>
      <c r="R248" s="6"/>
      <c r="S248" s="1"/>
    </row>
    <row r="249" spans="1:19" x14ac:dyDescent="0.25">
      <c r="A249" s="13"/>
      <c r="B249" s="90" t="s">
        <v>4</v>
      </c>
      <c r="C249" s="90"/>
      <c r="D249" s="90"/>
      <c r="E249" s="15" t="s">
        <v>70</v>
      </c>
      <c r="F249" s="15"/>
      <c r="G249" s="16"/>
      <c r="H249" s="87"/>
      <c r="I249" s="88"/>
      <c r="J249" s="89"/>
      <c r="K249" s="6"/>
      <c r="L249" s="11"/>
      <c r="M249" s="11"/>
      <c r="N249" s="11"/>
      <c r="O249" s="6"/>
      <c r="P249" s="6"/>
      <c r="Q249" s="6"/>
      <c r="R249" s="6"/>
      <c r="S249" s="1"/>
    </row>
    <row r="250" spans="1:19" x14ac:dyDescent="0.25">
      <c r="A250" s="13"/>
      <c r="B250" s="90"/>
      <c r="C250" s="90"/>
      <c r="D250" s="90"/>
      <c r="E250" s="20"/>
      <c r="F250" s="20"/>
      <c r="G250" s="21"/>
      <c r="H250" s="94"/>
      <c r="I250" s="95"/>
      <c r="J250" s="27"/>
      <c r="K250" s="6"/>
      <c r="L250" s="11"/>
      <c r="M250" s="11"/>
      <c r="N250" s="11"/>
      <c r="O250" s="6"/>
      <c r="P250" s="6"/>
      <c r="Q250" s="6"/>
      <c r="R250" s="6"/>
      <c r="S250" s="1"/>
    </row>
    <row r="251" spans="1:19" ht="15.75" thickBot="1" x14ac:dyDescent="0.3">
      <c r="A251" s="13"/>
      <c r="B251" s="25"/>
      <c r="C251" s="25"/>
      <c r="D251" s="25"/>
      <c r="E251" s="25"/>
      <c r="F251" s="26"/>
      <c r="G251" s="21"/>
      <c r="H251" s="94"/>
      <c r="I251" s="95"/>
      <c r="J251" s="27"/>
      <c r="K251" s="26"/>
      <c r="L251" s="27"/>
      <c r="M251" s="27"/>
      <c r="N251" s="27"/>
      <c r="O251" s="26"/>
      <c r="P251" s="26"/>
      <c r="Q251" s="26"/>
      <c r="R251" s="26"/>
      <c r="S251" s="1"/>
    </row>
    <row r="252" spans="1:19" x14ac:dyDescent="0.25">
      <c r="A252" s="37"/>
      <c r="B252" s="29" t="s">
        <v>6</v>
      </c>
      <c r="C252" s="30" t="s">
        <v>7</v>
      </c>
      <c r="D252" s="30"/>
      <c r="E252" s="30" t="s">
        <v>8</v>
      </c>
      <c r="F252" s="30" t="s">
        <v>9</v>
      </c>
      <c r="G252" s="30" t="s">
        <v>10</v>
      </c>
      <c r="H252" s="97" t="s">
        <v>11</v>
      </c>
      <c r="I252" s="30" t="s">
        <v>12</v>
      </c>
      <c r="J252" s="30"/>
      <c r="K252" s="30"/>
      <c r="L252" s="30"/>
      <c r="M252" s="30"/>
      <c r="N252" s="30" t="s">
        <v>13</v>
      </c>
      <c r="O252" s="30"/>
      <c r="P252" s="30" t="s">
        <v>14</v>
      </c>
      <c r="Q252" s="30"/>
      <c r="R252" s="30" t="s">
        <v>15</v>
      </c>
      <c r="S252" s="32"/>
    </row>
    <row r="253" spans="1:19" x14ac:dyDescent="0.25">
      <c r="A253" s="37"/>
      <c r="B253" s="33"/>
      <c r="C253" s="34" t="s">
        <v>16</v>
      </c>
      <c r="D253" s="34" t="s">
        <v>17</v>
      </c>
      <c r="E253" s="34"/>
      <c r="F253" s="34"/>
      <c r="G253" s="34"/>
      <c r="H253" s="99"/>
      <c r="I253" s="34" t="s">
        <v>18</v>
      </c>
      <c r="J253" s="34"/>
      <c r="K253" s="34" t="s">
        <v>19</v>
      </c>
      <c r="L253" s="34"/>
      <c r="M253" s="34"/>
      <c r="N253" s="34" t="s">
        <v>20</v>
      </c>
      <c r="O253" s="34"/>
      <c r="P253" s="34" t="s">
        <v>20</v>
      </c>
      <c r="Q253" s="34"/>
      <c r="R253" s="34"/>
      <c r="S253" s="36"/>
    </row>
    <row r="254" spans="1:19" ht="23.25" thickBot="1" x14ac:dyDescent="0.3">
      <c r="A254" s="37"/>
      <c r="B254" s="163"/>
      <c r="C254" s="164"/>
      <c r="D254" s="164"/>
      <c r="E254" s="164"/>
      <c r="F254" s="164"/>
      <c r="G254" s="164"/>
      <c r="H254" s="166"/>
      <c r="I254" s="167" t="s">
        <v>21</v>
      </c>
      <c r="J254" s="168" t="s">
        <v>22</v>
      </c>
      <c r="K254" s="168" t="s">
        <v>23</v>
      </c>
      <c r="L254" s="168" t="s">
        <v>24</v>
      </c>
      <c r="M254" s="169" t="s">
        <v>25</v>
      </c>
      <c r="N254" s="168" t="s">
        <v>26</v>
      </c>
      <c r="O254" s="168" t="s">
        <v>25</v>
      </c>
      <c r="P254" s="168" t="s">
        <v>21</v>
      </c>
      <c r="Q254" s="168" t="s">
        <v>22</v>
      </c>
      <c r="R254" s="168" t="s">
        <v>27</v>
      </c>
      <c r="S254" s="170" t="s">
        <v>28</v>
      </c>
    </row>
    <row r="255" spans="1:19" ht="15.75" thickBot="1" x14ac:dyDescent="0.3">
      <c r="A255" s="37"/>
      <c r="B255" s="390"/>
      <c r="C255" s="213">
        <v>503001</v>
      </c>
      <c r="D255" s="213" t="s">
        <v>372</v>
      </c>
      <c r="E255" s="213" t="s">
        <v>38</v>
      </c>
      <c r="F255" s="213" t="s">
        <v>38</v>
      </c>
      <c r="G255" s="213" t="s">
        <v>38</v>
      </c>
      <c r="H255" s="49">
        <v>1500000</v>
      </c>
      <c r="I255" s="211">
        <v>0</v>
      </c>
      <c r="J255" s="211">
        <v>0</v>
      </c>
      <c r="K255" s="213" t="s">
        <v>38</v>
      </c>
      <c r="L255" s="213">
        <v>0</v>
      </c>
      <c r="M255" s="392">
        <v>0</v>
      </c>
      <c r="N255" s="215">
        <f>(I255*100)/H255</f>
        <v>0</v>
      </c>
      <c r="O255" s="215">
        <f>(J255*100)/H255</f>
        <v>0</v>
      </c>
      <c r="P255" s="213" t="s">
        <v>38</v>
      </c>
      <c r="Q255" s="213" t="s">
        <v>38</v>
      </c>
      <c r="R255" s="213" t="s">
        <v>38</v>
      </c>
      <c r="S255" s="216" t="s">
        <v>38</v>
      </c>
    </row>
    <row r="256" spans="1:19" ht="15.75" thickBot="1" x14ac:dyDescent="0.3">
      <c r="A256" s="60"/>
      <c r="B256" s="59"/>
      <c r="C256" s="59"/>
      <c r="D256" s="59"/>
      <c r="E256" s="60"/>
      <c r="F256" s="60"/>
      <c r="G256" s="205" t="s">
        <v>138</v>
      </c>
      <c r="H256" s="61">
        <f>SUM(H255:H255)</f>
        <v>1500000</v>
      </c>
      <c r="I256" s="384">
        <f>SUM(I255:I255)</f>
        <v>0</v>
      </c>
      <c r="J256" s="192">
        <f>SUM(J255:J255)</f>
        <v>0</v>
      </c>
      <c r="K256" s="64"/>
      <c r="L256" s="385">
        <v>0</v>
      </c>
      <c r="M256" s="386">
        <v>0</v>
      </c>
      <c r="N256" s="60"/>
      <c r="O256" s="60"/>
      <c r="P256" s="60"/>
      <c r="Q256" s="60"/>
      <c r="R256" s="60"/>
      <c r="S256" s="60"/>
    </row>
    <row r="257" spans="1:19" x14ac:dyDescent="0.25">
      <c r="A257" s="60"/>
      <c r="B257" s="59"/>
      <c r="C257" s="59"/>
      <c r="D257" s="59"/>
      <c r="E257" s="60"/>
      <c r="F257" s="60"/>
      <c r="G257" s="205"/>
      <c r="H257" s="70"/>
      <c r="I257" s="387"/>
      <c r="J257" s="70"/>
      <c r="K257" s="60"/>
      <c r="L257" s="393"/>
      <c r="M257" s="394"/>
      <c r="N257" s="60"/>
      <c r="O257" s="60"/>
      <c r="P257" s="60"/>
      <c r="Q257" s="60"/>
      <c r="R257" s="60"/>
      <c r="S257" s="60"/>
    </row>
    <row r="258" spans="1:19" x14ac:dyDescent="0.25">
      <c r="A258" s="13"/>
      <c r="B258" s="1"/>
      <c r="C258" s="1"/>
      <c r="D258" s="1"/>
      <c r="E258" s="1"/>
      <c r="F258" s="1"/>
      <c r="G258" s="1"/>
      <c r="H258" s="80"/>
      <c r="I258" s="80"/>
      <c r="J258" s="1"/>
      <c r="K258" s="6"/>
      <c r="L258" s="1"/>
      <c r="M258" s="1"/>
      <c r="N258" s="1"/>
      <c r="O258" s="6"/>
      <c r="P258" s="6"/>
      <c r="Q258" s="6"/>
      <c r="R258" s="6"/>
      <c r="S258" s="280"/>
    </row>
    <row r="259" spans="1:19" x14ac:dyDescent="0.25">
      <c r="A259" s="13"/>
      <c r="B259" s="1"/>
      <c r="C259" s="1"/>
      <c r="D259" s="1"/>
      <c r="E259" s="1"/>
      <c r="F259" s="1"/>
      <c r="G259" s="1"/>
      <c r="H259" s="80"/>
      <c r="I259" s="80"/>
      <c r="J259" s="1"/>
      <c r="K259" s="6"/>
      <c r="L259" s="1"/>
      <c r="M259" s="1"/>
      <c r="N259" s="1"/>
      <c r="O259" s="6"/>
      <c r="P259" s="6"/>
      <c r="Q259" s="6"/>
      <c r="R259" s="6"/>
      <c r="S259" s="1"/>
    </row>
    <row r="260" spans="1:19" x14ac:dyDescent="0.25">
      <c r="A260" s="13"/>
      <c r="B260" s="1"/>
      <c r="C260" s="1"/>
      <c r="D260" s="1"/>
      <c r="E260" s="1"/>
      <c r="F260" s="1"/>
      <c r="G260" s="1"/>
      <c r="H260" s="80"/>
      <c r="I260" s="80"/>
      <c r="J260" s="1"/>
      <c r="K260" s="6"/>
      <c r="L260" s="1"/>
      <c r="M260" s="1"/>
      <c r="N260" s="1"/>
      <c r="O260" s="6"/>
      <c r="P260" s="6"/>
      <c r="Q260" s="6"/>
      <c r="R260" s="6"/>
      <c r="S260" s="1"/>
    </row>
    <row r="261" spans="1:19" x14ac:dyDescent="0.25">
      <c r="A261" s="13"/>
      <c r="B261" s="1"/>
      <c r="C261" s="1"/>
      <c r="D261" s="1"/>
      <c r="E261" s="1"/>
      <c r="F261" s="1"/>
      <c r="G261" s="1"/>
      <c r="H261" s="80"/>
      <c r="I261" s="80"/>
      <c r="J261" s="1"/>
      <c r="K261" s="6"/>
      <c r="L261" s="1"/>
      <c r="M261" s="1"/>
      <c r="N261" s="1"/>
      <c r="O261" s="6"/>
      <c r="P261" s="6"/>
      <c r="Q261" s="6"/>
      <c r="R261" s="6"/>
      <c r="S261" s="1"/>
    </row>
    <row r="262" spans="1:19" x14ac:dyDescent="0.25">
      <c r="A262" s="13"/>
      <c r="B262" s="1"/>
      <c r="C262" s="1"/>
      <c r="D262" s="1"/>
      <c r="E262" s="1"/>
      <c r="F262" s="1"/>
      <c r="G262" s="1"/>
      <c r="H262" s="80"/>
      <c r="I262" s="80"/>
      <c r="J262" s="1"/>
      <c r="K262" s="6"/>
      <c r="L262" s="1"/>
      <c r="M262" s="1"/>
      <c r="N262" s="1"/>
      <c r="O262" s="6"/>
      <c r="P262" s="6"/>
      <c r="Q262" s="6"/>
      <c r="R262" s="6"/>
      <c r="S262" s="1"/>
    </row>
    <row r="263" spans="1:19" x14ac:dyDescent="0.25">
      <c r="A263" s="13"/>
      <c r="B263" s="1"/>
      <c r="C263" s="1"/>
      <c r="D263" s="1"/>
      <c r="E263" s="1"/>
      <c r="F263" s="1"/>
      <c r="G263" s="1"/>
      <c r="H263" s="80"/>
      <c r="I263" s="80"/>
      <c r="J263" s="1"/>
      <c r="K263" s="6"/>
      <c r="L263" s="1"/>
      <c r="M263" s="1"/>
      <c r="N263" s="1"/>
      <c r="O263" s="6"/>
      <c r="P263" s="6"/>
      <c r="Q263" s="6"/>
      <c r="R263" s="6"/>
      <c r="S263" s="1"/>
    </row>
    <row r="264" spans="1:19" x14ac:dyDescent="0.25">
      <c r="A264" s="13"/>
      <c r="B264" s="1"/>
      <c r="C264" s="1"/>
      <c r="D264" s="1"/>
      <c r="E264" s="1"/>
      <c r="F264" s="1"/>
      <c r="G264" s="1"/>
      <c r="H264" s="80"/>
      <c r="I264" s="80"/>
      <c r="J264" s="1"/>
      <c r="K264" s="6"/>
      <c r="L264" s="1"/>
      <c r="M264" s="1"/>
      <c r="N264" s="1"/>
      <c r="O264" s="6"/>
      <c r="P264" s="6"/>
      <c r="Q264" s="6"/>
      <c r="R264" s="6"/>
      <c r="S264" s="1"/>
    </row>
    <row r="265" spans="1:19" x14ac:dyDescent="0.25">
      <c r="A265" s="13"/>
      <c r="B265" s="1"/>
      <c r="C265" s="1"/>
      <c r="D265" s="1"/>
      <c r="E265" s="1"/>
      <c r="F265" s="1"/>
      <c r="G265" s="1"/>
      <c r="H265" s="80"/>
      <c r="I265" s="80"/>
      <c r="J265" s="1"/>
      <c r="K265" s="6"/>
      <c r="L265" s="1"/>
      <c r="M265" s="1"/>
      <c r="N265" s="1"/>
      <c r="O265" s="6"/>
      <c r="P265" s="6"/>
      <c r="Q265" s="6"/>
      <c r="R265" s="6"/>
      <c r="S265" s="1"/>
    </row>
    <row r="266" spans="1:19" x14ac:dyDescent="0.25">
      <c r="A266" s="13"/>
      <c r="B266" s="1"/>
      <c r="C266" s="1"/>
      <c r="D266" s="1"/>
      <c r="E266" s="1"/>
      <c r="F266" s="1"/>
      <c r="G266" s="1"/>
      <c r="H266" s="80"/>
      <c r="I266" s="80"/>
      <c r="J266" s="1"/>
      <c r="K266" s="6"/>
      <c r="L266" s="1"/>
      <c r="M266" s="1"/>
      <c r="N266" s="1"/>
      <c r="O266" s="6"/>
      <c r="P266" s="6"/>
      <c r="Q266" s="6"/>
      <c r="R266" s="6"/>
      <c r="S266" s="1"/>
    </row>
    <row r="267" spans="1:19" x14ac:dyDescent="0.25">
      <c r="A267" s="13"/>
      <c r="B267" s="1"/>
      <c r="C267" s="1"/>
      <c r="D267" s="2"/>
      <c r="E267" s="1"/>
      <c r="F267" s="1"/>
      <c r="G267" s="1"/>
      <c r="H267" s="80"/>
      <c r="I267" s="80"/>
      <c r="J267" s="1"/>
      <c r="K267" s="6"/>
      <c r="L267" s="1"/>
      <c r="M267" s="1"/>
      <c r="N267" s="1"/>
      <c r="O267" s="6"/>
      <c r="P267" s="6"/>
      <c r="Q267" s="6"/>
      <c r="R267" s="6"/>
      <c r="S267" s="1"/>
    </row>
    <row r="277" spans="1:19" x14ac:dyDescent="0.25">
      <c r="A277" s="1"/>
      <c r="B277" s="1"/>
      <c r="C277" s="1" t="s">
        <v>139</v>
      </c>
      <c r="D277" s="2"/>
      <c r="E277" s="1"/>
      <c r="F277" s="1"/>
      <c r="G277" s="1"/>
      <c r="H277" s="80"/>
      <c r="I277" s="80"/>
      <c r="J277" s="1"/>
      <c r="K277" s="6"/>
      <c r="L277" s="1"/>
      <c r="M277" s="1"/>
      <c r="N277" s="1"/>
      <c r="O277" s="6"/>
      <c r="P277" s="6"/>
      <c r="Q277" s="6"/>
      <c r="R277" s="6"/>
      <c r="S277" s="1"/>
    </row>
    <row r="278" spans="1:19" x14ac:dyDescent="0.25">
      <c r="A278" s="1"/>
      <c r="B278" s="1"/>
      <c r="C278" s="1"/>
      <c r="D278" s="2"/>
      <c r="E278" s="1"/>
      <c r="F278" s="1"/>
      <c r="G278" s="1"/>
      <c r="H278" s="80"/>
      <c r="I278" s="80"/>
      <c r="J278" s="1"/>
      <c r="K278" s="6"/>
      <c r="L278" s="1"/>
      <c r="M278" s="1"/>
      <c r="N278" s="1"/>
      <c r="O278" s="6"/>
      <c r="P278" s="6"/>
      <c r="Q278" s="6"/>
      <c r="R278" s="6"/>
      <c r="S278" s="1"/>
    </row>
    <row r="279" spans="1:19" x14ac:dyDescent="0.25">
      <c r="A279" s="1"/>
      <c r="B279" s="1"/>
      <c r="C279" s="1"/>
      <c r="D279" s="2"/>
      <c r="E279" s="1"/>
      <c r="F279" s="1"/>
      <c r="G279" s="1"/>
      <c r="H279" s="80"/>
      <c r="I279" s="80"/>
      <c r="J279" s="1"/>
      <c r="K279" s="6"/>
      <c r="L279" s="1"/>
      <c r="M279" s="1"/>
      <c r="N279" s="1"/>
      <c r="O279" s="6"/>
      <c r="P279" s="6"/>
      <c r="Q279" s="6"/>
      <c r="R279" s="6"/>
      <c r="S279" s="1"/>
    </row>
    <row r="280" spans="1:19" x14ac:dyDescent="0.25">
      <c r="A280" s="1"/>
      <c r="B280" s="1"/>
      <c r="C280" s="1"/>
      <c r="D280" s="2"/>
      <c r="E280" s="1"/>
      <c r="F280" s="1"/>
      <c r="G280" s="1"/>
      <c r="H280" s="80"/>
      <c r="I280" s="80"/>
      <c r="J280" s="1"/>
      <c r="K280" s="6"/>
      <c r="L280" s="1"/>
      <c r="M280" s="1"/>
      <c r="N280" s="1"/>
      <c r="O280" s="6"/>
      <c r="P280" s="6"/>
      <c r="Q280" s="6"/>
      <c r="R280" s="6"/>
      <c r="S280" s="1"/>
    </row>
    <row r="281" spans="1:19" x14ac:dyDescent="0.25">
      <c r="A281" s="1"/>
      <c r="B281" s="1"/>
      <c r="C281" s="1"/>
      <c r="D281" s="2"/>
      <c r="E281" s="1"/>
      <c r="F281" s="1"/>
      <c r="G281" s="1"/>
      <c r="H281" s="80"/>
      <c r="I281" s="80"/>
      <c r="J281" s="1"/>
      <c r="K281" s="6"/>
      <c r="L281" s="1"/>
      <c r="M281" s="1"/>
      <c r="N281" s="1"/>
      <c r="O281" s="6"/>
      <c r="P281" s="6"/>
      <c r="Q281" s="6"/>
      <c r="R281" s="6"/>
      <c r="S281" s="1"/>
    </row>
    <row r="282" spans="1:19" x14ac:dyDescent="0.25">
      <c r="A282" s="1"/>
      <c r="B282" s="1"/>
      <c r="C282" s="1"/>
      <c r="D282" s="2"/>
      <c r="E282" s="1"/>
      <c r="F282" s="1"/>
      <c r="G282" s="1"/>
      <c r="H282" s="80"/>
      <c r="I282" s="80"/>
      <c r="J282" s="1"/>
      <c r="K282" s="6"/>
      <c r="L282" s="1"/>
      <c r="M282" s="1"/>
      <c r="N282" s="1"/>
      <c r="O282" s="6"/>
      <c r="P282" s="6"/>
      <c r="Q282" s="6"/>
      <c r="R282" s="6"/>
      <c r="S282" s="1"/>
    </row>
    <row r="283" spans="1:19" x14ac:dyDescent="0.25">
      <c r="A283" s="1"/>
      <c r="B283" s="8" t="s">
        <v>0</v>
      </c>
      <c r="C283" s="8"/>
      <c r="D283" s="8"/>
      <c r="E283" s="9" t="s">
        <v>373</v>
      </c>
      <c r="F283" s="9"/>
      <c r="G283" s="9"/>
      <c r="H283" s="9"/>
      <c r="I283" s="9"/>
      <c r="J283" s="9"/>
      <c r="K283" s="10"/>
      <c r="L283" s="11"/>
      <c r="M283" s="11"/>
      <c r="N283" s="11"/>
      <c r="O283" s="6"/>
      <c r="P283" s="6"/>
      <c r="Q283" s="6"/>
      <c r="R283" s="6"/>
      <c r="S283" s="1"/>
    </row>
    <row r="284" spans="1:19" x14ac:dyDescent="0.25">
      <c r="A284" s="1"/>
      <c r="B284" s="92" t="s">
        <v>2</v>
      </c>
      <c r="C284" s="92"/>
      <c r="D284" s="92"/>
      <c r="E284" s="9" t="s">
        <v>374</v>
      </c>
      <c r="F284" s="9"/>
      <c r="G284" s="9"/>
      <c r="H284" s="9"/>
      <c r="I284" s="9"/>
      <c r="J284" s="9"/>
      <c r="K284" s="10"/>
      <c r="L284" s="11"/>
      <c r="M284" s="11"/>
      <c r="N284" s="11"/>
      <c r="O284" s="6"/>
      <c r="P284" s="6"/>
      <c r="Q284" s="6"/>
      <c r="R284" s="6"/>
      <c r="S284" s="1"/>
    </row>
    <row r="285" spans="1:19" x14ac:dyDescent="0.25">
      <c r="A285" s="13"/>
      <c r="B285" s="90" t="s">
        <v>4</v>
      </c>
      <c r="C285" s="90"/>
      <c r="D285" s="90"/>
      <c r="E285" s="15" t="s">
        <v>70</v>
      </c>
      <c r="F285" s="15"/>
      <c r="G285" s="16"/>
      <c r="H285" s="87"/>
      <c r="I285" s="88"/>
      <c r="J285" s="89"/>
      <c r="K285" s="6"/>
      <c r="L285" s="11"/>
      <c r="M285" s="11"/>
      <c r="N285" s="11"/>
      <c r="O285" s="6"/>
      <c r="P285" s="6"/>
      <c r="Q285" s="6"/>
      <c r="R285" s="6"/>
      <c r="S285" s="1"/>
    </row>
    <row r="286" spans="1:19" x14ac:dyDescent="0.25">
      <c r="A286" s="13"/>
      <c r="B286" s="90"/>
      <c r="C286" s="90"/>
      <c r="D286" s="90"/>
      <c r="E286" s="20"/>
      <c r="F286" s="20"/>
      <c r="G286" s="21"/>
      <c r="H286" s="94"/>
      <c r="I286" s="95"/>
      <c r="J286" s="27"/>
      <c r="K286" s="6"/>
      <c r="L286" s="11"/>
      <c r="M286" s="11"/>
      <c r="N286" s="11"/>
      <c r="O286" s="6"/>
      <c r="P286" s="6"/>
      <c r="Q286" s="6"/>
      <c r="R286" s="6"/>
      <c r="S286" s="1"/>
    </row>
    <row r="287" spans="1:19" ht="15.75" thickBot="1" x14ac:dyDescent="0.3">
      <c r="A287" s="13"/>
      <c r="B287" s="25"/>
      <c r="C287" s="25"/>
      <c r="D287" s="25"/>
      <c r="E287" s="25"/>
      <c r="F287" s="26"/>
      <c r="G287" s="21"/>
      <c r="H287" s="94"/>
      <c r="I287" s="95"/>
      <c r="J287" s="27"/>
      <c r="K287" s="26"/>
      <c r="L287" s="27"/>
      <c r="M287" s="27"/>
      <c r="N287" s="27"/>
      <c r="O287" s="26"/>
      <c r="P287" s="26"/>
      <c r="Q287" s="26"/>
      <c r="R287" s="26"/>
      <c r="S287" s="1"/>
    </row>
    <row r="288" spans="1:19" x14ac:dyDescent="0.25">
      <c r="A288" s="37"/>
      <c r="B288" s="29" t="s">
        <v>6</v>
      </c>
      <c r="C288" s="30" t="s">
        <v>7</v>
      </c>
      <c r="D288" s="30"/>
      <c r="E288" s="30" t="s">
        <v>8</v>
      </c>
      <c r="F288" s="30" t="s">
        <v>9</v>
      </c>
      <c r="G288" s="30" t="s">
        <v>10</v>
      </c>
      <c r="H288" s="97" t="s">
        <v>11</v>
      </c>
      <c r="I288" s="30" t="s">
        <v>12</v>
      </c>
      <c r="J288" s="30"/>
      <c r="K288" s="30"/>
      <c r="L288" s="30"/>
      <c r="M288" s="30"/>
      <c r="N288" s="30" t="s">
        <v>13</v>
      </c>
      <c r="O288" s="30"/>
      <c r="P288" s="30" t="s">
        <v>14</v>
      </c>
      <c r="Q288" s="30"/>
      <c r="R288" s="30" t="s">
        <v>15</v>
      </c>
      <c r="S288" s="32"/>
    </row>
    <row r="289" spans="1:19" x14ac:dyDescent="0.25">
      <c r="A289" s="37"/>
      <c r="B289" s="33"/>
      <c r="C289" s="34" t="s">
        <v>16</v>
      </c>
      <c r="D289" s="34" t="s">
        <v>17</v>
      </c>
      <c r="E289" s="34"/>
      <c r="F289" s="34"/>
      <c r="G289" s="34"/>
      <c r="H289" s="99"/>
      <c r="I289" s="34" t="s">
        <v>18</v>
      </c>
      <c r="J289" s="34"/>
      <c r="K289" s="34" t="s">
        <v>19</v>
      </c>
      <c r="L289" s="34"/>
      <c r="M289" s="34"/>
      <c r="N289" s="34" t="s">
        <v>20</v>
      </c>
      <c r="O289" s="34"/>
      <c r="P289" s="34" t="s">
        <v>20</v>
      </c>
      <c r="Q289" s="34"/>
      <c r="R289" s="34"/>
      <c r="S289" s="36"/>
    </row>
    <row r="290" spans="1:19" ht="23.25" thickBot="1" x14ac:dyDescent="0.3">
      <c r="A290" s="37"/>
      <c r="B290" s="38"/>
      <c r="C290" s="39"/>
      <c r="D290" s="39"/>
      <c r="E290" s="39"/>
      <c r="F290" s="39"/>
      <c r="G290" s="39"/>
      <c r="H290" s="101"/>
      <c r="I290" s="102" t="s">
        <v>21</v>
      </c>
      <c r="J290" s="43" t="s">
        <v>22</v>
      </c>
      <c r="K290" s="43" t="s">
        <v>23</v>
      </c>
      <c r="L290" s="43" t="s">
        <v>24</v>
      </c>
      <c r="M290" s="44" t="s">
        <v>25</v>
      </c>
      <c r="N290" s="43" t="s">
        <v>26</v>
      </c>
      <c r="O290" s="43" t="s">
        <v>25</v>
      </c>
      <c r="P290" s="43" t="s">
        <v>21</v>
      </c>
      <c r="Q290" s="43" t="s">
        <v>22</v>
      </c>
      <c r="R290" s="43" t="s">
        <v>27</v>
      </c>
      <c r="S290" s="46" t="s">
        <v>28</v>
      </c>
    </row>
    <row r="291" spans="1:19" ht="23.25" thickBot="1" x14ac:dyDescent="0.3">
      <c r="A291" s="37"/>
      <c r="B291" s="390"/>
      <c r="C291" s="213">
        <v>508001</v>
      </c>
      <c r="D291" s="213" t="s">
        <v>375</v>
      </c>
      <c r="E291" s="213" t="s">
        <v>38</v>
      </c>
      <c r="F291" s="213" t="s">
        <v>38</v>
      </c>
      <c r="G291" s="213" t="s">
        <v>38</v>
      </c>
      <c r="H291" s="395">
        <v>300000</v>
      </c>
      <c r="I291" s="396">
        <v>0</v>
      </c>
      <c r="J291" s="396">
        <v>0</v>
      </c>
      <c r="K291" s="213" t="s">
        <v>38</v>
      </c>
      <c r="L291" s="213">
        <v>0</v>
      </c>
      <c r="M291" s="392">
        <v>0</v>
      </c>
      <c r="N291" s="215">
        <f>I291*100/H291</f>
        <v>0</v>
      </c>
      <c r="O291" s="215">
        <v>0</v>
      </c>
      <c r="P291" s="213" t="s">
        <v>38</v>
      </c>
      <c r="Q291" s="213" t="s">
        <v>38</v>
      </c>
      <c r="R291" s="213" t="s">
        <v>38</v>
      </c>
      <c r="S291" s="216" t="s">
        <v>38</v>
      </c>
    </row>
    <row r="292" spans="1:19" ht="15.75" thickBot="1" x14ac:dyDescent="0.3">
      <c r="A292" s="37"/>
      <c r="B292" s="142"/>
      <c r="C292" s="142"/>
      <c r="D292" s="142"/>
      <c r="E292" s="142"/>
      <c r="F292" s="142"/>
      <c r="G292" s="397" t="s">
        <v>376</v>
      </c>
      <c r="H292" s="398">
        <f>SUM(H291)</f>
        <v>300000</v>
      </c>
      <c r="I292" s="399">
        <f>I291</f>
        <v>0</v>
      </c>
      <c r="J292" s="400">
        <f>J291</f>
        <v>0</v>
      </c>
      <c r="K292" s="142"/>
      <c r="L292" s="142"/>
      <c r="M292" s="389"/>
      <c r="N292" s="330"/>
      <c r="O292" s="330"/>
      <c r="P292" s="142"/>
      <c r="Q292" s="142"/>
      <c r="R292" s="142"/>
      <c r="S292" s="142"/>
    </row>
    <row r="293" spans="1:19" x14ac:dyDescent="0.25">
      <c r="A293" s="37"/>
      <c r="B293" s="142"/>
      <c r="C293" s="142"/>
      <c r="D293" s="142"/>
      <c r="E293" s="142"/>
      <c r="F293" s="142"/>
      <c r="G293" s="142"/>
      <c r="H293" s="304"/>
      <c r="I293" s="332"/>
      <c r="J293" s="332"/>
      <c r="K293" s="142"/>
      <c r="L293" s="142"/>
      <c r="M293" s="389"/>
      <c r="N293" s="330"/>
      <c r="O293" s="330"/>
      <c r="P293" s="142"/>
      <c r="Q293" s="142"/>
      <c r="R293" s="142"/>
      <c r="S293" s="142"/>
    </row>
    <row r="294" spans="1:19" x14ac:dyDescent="0.25">
      <c r="A294" s="37"/>
      <c r="B294" s="142"/>
      <c r="C294" s="142"/>
      <c r="D294" s="142"/>
      <c r="E294" s="142"/>
      <c r="F294" s="142"/>
      <c r="G294" s="142"/>
      <c r="H294" s="304"/>
      <c r="I294" s="332"/>
      <c r="J294" s="332"/>
      <c r="K294" s="142"/>
      <c r="L294" s="142"/>
      <c r="M294" s="389"/>
      <c r="N294" s="330"/>
      <c r="O294" s="330"/>
      <c r="P294" s="142"/>
      <c r="Q294" s="142"/>
      <c r="R294" s="142"/>
      <c r="S294" s="142"/>
    </row>
    <row r="295" spans="1:19" x14ac:dyDescent="0.25">
      <c r="A295" s="37"/>
      <c r="B295" s="142"/>
      <c r="C295" s="142"/>
      <c r="D295" s="142"/>
      <c r="E295" s="142"/>
      <c r="F295" s="142"/>
      <c r="G295" s="142"/>
      <c r="H295" s="55"/>
      <c r="I295" s="203"/>
      <c r="J295" s="203"/>
      <c r="K295" s="142"/>
      <c r="L295" s="142"/>
      <c r="M295" s="389"/>
      <c r="N295" s="330"/>
      <c r="O295" s="330"/>
      <c r="P295" s="142"/>
      <c r="Q295" s="142"/>
      <c r="R295" s="142"/>
      <c r="S295" s="142"/>
    </row>
    <row r="296" spans="1:19" x14ac:dyDescent="0.25">
      <c r="A296" s="13"/>
      <c r="B296" s="1"/>
      <c r="C296" s="1"/>
      <c r="D296" s="1"/>
      <c r="E296" s="1"/>
      <c r="F296" s="1"/>
      <c r="G296" s="1"/>
      <c r="H296" s="80"/>
      <c r="I296" s="80"/>
      <c r="J296" s="1"/>
      <c r="K296" s="6"/>
      <c r="L296" s="1"/>
      <c r="M296" s="1"/>
      <c r="N296" s="1"/>
      <c r="O296" s="6"/>
      <c r="P296" s="6"/>
      <c r="Q296" s="6"/>
      <c r="R296" s="6"/>
      <c r="S296" s="1"/>
    </row>
    <row r="297" spans="1:19" x14ac:dyDescent="0.25">
      <c r="A297" s="13"/>
      <c r="B297" s="1"/>
      <c r="C297" s="1"/>
      <c r="D297" s="1"/>
      <c r="E297" s="1"/>
      <c r="F297" s="1"/>
      <c r="G297" s="1"/>
      <c r="H297" s="80"/>
      <c r="I297" s="80"/>
      <c r="J297" s="1"/>
      <c r="K297" s="6"/>
      <c r="L297" s="1"/>
      <c r="M297" s="1"/>
      <c r="N297" s="1"/>
      <c r="O297" s="6"/>
      <c r="P297" s="6"/>
      <c r="Q297" s="6"/>
      <c r="R297" s="6"/>
      <c r="S297" s="1"/>
    </row>
    <row r="298" spans="1:19" x14ac:dyDescent="0.25">
      <c r="A298" s="13"/>
      <c r="B298" s="1"/>
      <c r="C298" s="1"/>
      <c r="D298" s="1"/>
      <c r="E298" s="1"/>
      <c r="F298" s="1"/>
      <c r="G298" s="1"/>
      <c r="H298" s="80"/>
      <c r="I298" s="80"/>
      <c r="J298" s="1"/>
      <c r="K298" s="6"/>
      <c r="L298" s="1"/>
      <c r="M298" s="1"/>
      <c r="N298" s="1"/>
      <c r="O298" s="6"/>
      <c r="P298" s="6"/>
      <c r="Q298" s="6"/>
      <c r="R298" s="6"/>
      <c r="S298" s="1"/>
    </row>
    <row r="299" spans="1:19" x14ac:dyDescent="0.25">
      <c r="A299" s="13"/>
      <c r="B299" s="1"/>
      <c r="C299" s="1"/>
      <c r="D299" s="1"/>
      <c r="E299" s="1"/>
      <c r="F299" s="1"/>
      <c r="G299" s="1"/>
      <c r="H299" s="80"/>
      <c r="I299" s="80"/>
      <c r="J299" s="1"/>
      <c r="K299" s="6"/>
      <c r="L299" s="1"/>
      <c r="M299" s="1"/>
      <c r="N299" s="1"/>
      <c r="O299" s="6"/>
      <c r="P299" s="6"/>
      <c r="Q299" s="6"/>
      <c r="R299" s="6"/>
      <c r="S299" s="1"/>
    </row>
    <row r="300" spans="1:19" x14ac:dyDescent="0.25">
      <c r="A300" s="13"/>
      <c r="B300" s="1"/>
      <c r="C300" s="1"/>
      <c r="D300" s="1"/>
      <c r="E300" s="1"/>
      <c r="F300" s="1"/>
      <c r="G300" s="1"/>
      <c r="H300" s="80"/>
      <c r="I300" s="80"/>
      <c r="J300" s="1"/>
      <c r="K300" s="6"/>
      <c r="L300" s="1"/>
      <c r="M300" s="1"/>
      <c r="N300" s="1"/>
      <c r="O300" s="6"/>
      <c r="P300" s="6"/>
      <c r="Q300" s="6"/>
      <c r="R300" s="6"/>
      <c r="S300" s="1"/>
    </row>
    <row r="301" spans="1:19" x14ac:dyDescent="0.25">
      <c r="A301" s="13"/>
      <c r="B301" s="1"/>
      <c r="C301" s="1"/>
      <c r="D301" s="1"/>
      <c r="E301" s="1"/>
      <c r="F301" s="1"/>
      <c r="G301" s="1"/>
      <c r="H301" s="80"/>
      <c r="I301" s="80"/>
      <c r="J301" s="1"/>
      <c r="K301" s="6"/>
      <c r="L301" s="1"/>
      <c r="M301" s="1"/>
      <c r="N301" s="1"/>
      <c r="O301" s="6"/>
      <c r="P301" s="6"/>
      <c r="Q301" s="6"/>
      <c r="R301" s="6"/>
      <c r="S301" s="1"/>
    </row>
    <row r="302" spans="1:19" x14ac:dyDescent="0.25">
      <c r="A302" s="13"/>
      <c r="B302" s="1"/>
      <c r="C302" s="1"/>
      <c r="D302" s="1"/>
      <c r="E302" s="1"/>
      <c r="F302" s="1"/>
      <c r="G302" s="1"/>
      <c r="H302" s="80"/>
      <c r="I302" s="80"/>
      <c r="J302" s="1"/>
      <c r="K302" s="6"/>
      <c r="L302" s="1"/>
      <c r="M302" s="1"/>
      <c r="N302" s="1"/>
      <c r="O302" s="6"/>
      <c r="P302" s="6"/>
      <c r="Q302" s="6"/>
      <c r="R302" s="6"/>
      <c r="S302" s="1"/>
    </row>
    <row r="303" spans="1:19" x14ac:dyDescent="0.25">
      <c r="A303" s="13"/>
      <c r="B303" s="1"/>
      <c r="C303" s="1"/>
      <c r="D303" s="1"/>
      <c r="E303" s="1"/>
      <c r="F303" s="1"/>
      <c r="G303" s="1"/>
      <c r="H303" s="80"/>
      <c r="I303" s="80"/>
      <c r="J303" s="1"/>
      <c r="K303" s="6"/>
      <c r="L303" s="1"/>
      <c r="M303" s="1"/>
      <c r="N303" s="1"/>
      <c r="O303" s="6"/>
      <c r="P303" s="6"/>
      <c r="Q303" s="6"/>
      <c r="R303" s="6"/>
      <c r="S303" s="1"/>
    </row>
    <row r="304" spans="1:19" x14ac:dyDescent="0.25">
      <c r="A304" s="13"/>
      <c r="B304" s="1"/>
      <c r="C304" s="1"/>
      <c r="D304" s="1"/>
      <c r="E304" s="1"/>
      <c r="F304" s="1"/>
      <c r="G304" s="1"/>
      <c r="H304" s="80"/>
      <c r="I304" s="80"/>
      <c r="J304" s="1"/>
      <c r="K304" s="6"/>
      <c r="L304" s="1"/>
      <c r="M304" s="1"/>
      <c r="N304" s="1"/>
      <c r="O304" s="6"/>
      <c r="P304" s="6"/>
      <c r="Q304" s="6"/>
      <c r="R304" s="6"/>
      <c r="S304" s="1"/>
    </row>
    <row r="313" spans="1:19" x14ac:dyDescent="0.25">
      <c r="A313" s="1"/>
      <c r="B313" s="1"/>
      <c r="C313" s="1" t="s">
        <v>139</v>
      </c>
      <c r="D313" s="2"/>
      <c r="E313" s="1"/>
      <c r="F313" s="1"/>
      <c r="G313" s="1"/>
      <c r="H313" s="80"/>
      <c r="I313" s="80"/>
      <c r="J313" s="1"/>
      <c r="K313" s="6"/>
      <c r="L313" s="1"/>
      <c r="M313" s="1"/>
      <c r="N313" s="1"/>
      <c r="O313" s="6"/>
      <c r="P313" s="6"/>
      <c r="Q313" s="6"/>
      <c r="R313" s="6"/>
      <c r="S313" s="1"/>
    </row>
    <row r="314" spans="1:19" x14ac:dyDescent="0.25">
      <c r="A314" s="1"/>
      <c r="B314" s="1"/>
      <c r="C314" s="1"/>
      <c r="D314" s="2"/>
      <c r="E314" s="1"/>
      <c r="F314" s="1"/>
      <c r="G314" s="1"/>
      <c r="H314" s="80"/>
      <c r="I314" s="80"/>
      <c r="J314" s="1"/>
      <c r="K314" s="6"/>
      <c r="L314" s="1"/>
      <c r="M314" s="1"/>
      <c r="N314" s="1"/>
      <c r="O314" s="6"/>
      <c r="P314" s="6"/>
      <c r="Q314" s="6"/>
      <c r="R314" s="6"/>
      <c r="S314" s="1"/>
    </row>
    <row r="315" spans="1:19" x14ac:dyDescent="0.25">
      <c r="A315" s="1"/>
      <c r="B315" s="1"/>
      <c r="C315" s="1"/>
      <c r="D315" s="2"/>
      <c r="E315" s="1"/>
      <c r="F315" s="1"/>
      <c r="G315" s="1"/>
      <c r="H315" s="80"/>
      <c r="I315" s="80"/>
      <c r="J315" s="1"/>
      <c r="K315" s="6"/>
      <c r="L315" s="1"/>
      <c r="M315" s="1"/>
      <c r="N315" s="1"/>
      <c r="O315" s="6"/>
      <c r="P315" s="6"/>
      <c r="Q315" s="6"/>
      <c r="R315" s="6"/>
      <c r="S315" s="1"/>
    </row>
    <row r="316" spans="1:19" x14ac:dyDescent="0.25">
      <c r="A316" s="1"/>
      <c r="B316" s="1"/>
      <c r="C316" s="1"/>
      <c r="D316" s="2"/>
      <c r="E316" s="1"/>
      <c r="F316" s="1"/>
      <c r="G316" s="1"/>
      <c r="H316" s="80"/>
      <c r="I316" s="80"/>
      <c r="J316" s="1"/>
      <c r="K316" s="6"/>
      <c r="L316" s="1"/>
      <c r="M316" s="1"/>
      <c r="N316" s="1"/>
      <c r="O316" s="6"/>
      <c r="P316" s="6"/>
      <c r="Q316" s="6"/>
      <c r="R316" s="6"/>
      <c r="S316" s="1"/>
    </row>
    <row r="317" spans="1:19" x14ac:dyDescent="0.25">
      <c r="A317" s="1"/>
      <c r="B317" s="1"/>
      <c r="C317" s="1"/>
      <c r="D317" s="2"/>
      <c r="E317" s="1"/>
      <c r="F317" s="1"/>
      <c r="G317" s="1"/>
      <c r="H317" s="80"/>
      <c r="I317" s="80"/>
      <c r="J317" s="1"/>
      <c r="K317" s="6"/>
      <c r="L317" s="1"/>
      <c r="M317" s="1"/>
      <c r="N317" s="1"/>
      <c r="O317" s="6"/>
      <c r="P317" s="6"/>
      <c r="Q317" s="6"/>
      <c r="R317" s="6"/>
      <c r="S317" s="1"/>
    </row>
    <row r="318" spans="1:19" x14ac:dyDescent="0.25">
      <c r="A318" s="1"/>
      <c r="B318" s="8" t="s">
        <v>0</v>
      </c>
      <c r="C318" s="8"/>
      <c r="D318" s="8"/>
      <c r="E318" s="9" t="s">
        <v>365</v>
      </c>
      <c r="F318" s="9"/>
      <c r="G318" s="9"/>
      <c r="H318" s="9"/>
      <c r="I318" s="9"/>
      <c r="J318" s="9"/>
      <c r="K318" s="10"/>
      <c r="L318" s="11"/>
      <c r="M318" s="11"/>
      <c r="N318" s="11"/>
      <c r="O318" s="6"/>
      <c r="P318" s="6"/>
      <c r="Q318" s="6"/>
      <c r="R318" s="6"/>
      <c r="S318" s="1"/>
    </row>
    <row r="319" spans="1:19" x14ac:dyDescent="0.25">
      <c r="A319" s="1"/>
      <c r="B319" s="92" t="s">
        <v>2</v>
      </c>
      <c r="C319" s="92"/>
      <c r="D319" s="92"/>
      <c r="E319" s="9" t="s">
        <v>377</v>
      </c>
      <c r="F319" s="9"/>
      <c r="G319" s="9"/>
      <c r="H319" s="9"/>
      <c r="I319" s="9"/>
      <c r="J319" s="9"/>
      <c r="K319" s="10"/>
      <c r="L319" s="11"/>
      <c r="M319" s="11"/>
      <c r="N319" s="11"/>
      <c r="O319" s="6"/>
      <c r="P319" s="6"/>
      <c r="Q319" s="6"/>
      <c r="R319" s="6"/>
      <c r="S319" s="1"/>
    </row>
    <row r="320" spans="1:19" x14ac:dyDescent="0.25">
      <c r="A320" s="13"/>
      <c r="B320" s="90" t="s">
        <v>4</v>
      </c>
      <c r="C320" s="90"/>
      <c r="D320" s="90"/>
      <c r="E320" s="15" t="s">
        <v>70</v>
      </c>
      <c r="F320" s="15"/>
      <c r="G320" s="16"/>
      <c r="H320" s="87"/>
      <c r="I320" s="88"/>
      <c r="J320" s="89"/>
      <c r="K320" s="6"/>
      <c r="L320" s="11"/>
      <c r="M320" s="11"/>
      <c r="N320" s="11"/>
      <c r="O320" s="6"/>
      <c r="P320" s="6"/>
      <c r="Q320" s="6"/>
      <c r="R320" s="6"/>
      <c r="S320" s="1"/>
    </row>
    <row r="321" spans="1:19" ht="15.75" thickBot="1" x14ac:dyDescent="0.3">
      <c r="A321" s="13"/>
      <c r="B321" s="25"/>
      <c r="C321" s="25"/>
      <c r="D321" s="25"/>
      <c r="E321" s="25"/>
      <c r="F321" s="26"/>
      <c r="G321" s="21"/>
      <c r="H321" s="94"/>
      <c r="I321" s="95"/>
      <c r="J321" s="27"/>
      <c r="K321" s="26"/>
      <c r="L321" s="27"/>
      <c r="M321" s="27"/>
      <c r="N321" s="27"/>
      <c r="O321" s="26"/>
      <c r="P321" s="26"/>
      <c r="Q321" s="26"/>
      <c r="R321" s="26"/>
      <c r="S321" s="1"/>
    </row>
    <row r="322" spans="1:19" x14ac:dyDescent="0.25">
      <c r="A322" s="37"/>
      <c r="B322" s="29" t="s">
        <v>6</v>
      </c>
      <c r="C322" s="30" t="s">
        <v>7</v>
      </c>
      <c r="D322" s="30"/>
      <c r="E322" s="30" t="s">
        <v>8</v>
      </c>
      <c r="F322" s="30" t="s">
        <v>9</v>
      </c>
      <c r="G322" s="30" t="s">
        <v>10</v>
      </c>
      <c r="H322" s="97" t="s">
        <v>11</v>
      </c>
      <c r="I322" s="30" t="s">
        <v>12</v>
      </c>
      <c r="J322" s="30"/>
      <c r="K322" s="30"/>
      <c r="L322" s="30"/>
      <c r="M322" s="30"/>
      <c r="N322" s="30" t="s">
        <v>13</v>
      </c>
      <c r="O322" s="30"/>
      <c r="P322" s="30" t="s">
        <v>14</v>
      </c>
      <c r="Q322" s="30"/>
      <c r="R322" s="30" t="s">
        <v>15</v>
      </c>
      <c r="S322" s="32"/>
    </row>
    <row r="323" spans="1:19" x14ac:dyDescent="0.25">
      <c r="A323" s="37"/>
      <c r="B323" s="33"/>
      <c r="C323" s="34" t="s">
        <v>16</v>
      </c>
      <c r="D323" s="34" t="s">
        <v>17</v>
      </c>
      <c r="E323" s="34"/>
      <c r="F323" s="34"/>
      <c r="G323" s="34"/>
      <c r="H323" s="99"/>
      <c r="I323" s="34" t="s">
        <v>18</v>
      </c>
      <c r="J323" s="34"/>
      <c r="K323" s="34" t="s">
        <v>19</v>
      </c>
      <c r="L323" s="34"/>
      <c r="M323" s="34"/>
      <c r="N323" s="34" t="s">
        <v>20</v>
      </c>
      <c r="O323" s="34"/>
      <c r="P323" s="34" t="s">
        <v>20</v>
      </c>
      <c r="Q323" s="34"/>
      <c r="R323" s="34"/>
      <c r="S323" s="36"/>
    </row>
    <row r="324" spans="1:19" ht="23.25" thickBot="1" x14ac:dyDescent="0.3">
      <c r="A324" s="37"/>
      <c r="B324" s="38"/>
      <c r="C324" s="39"/>
      <c r="D324" s="39"/>
      <c r="E324" s="39"/>
      <c r="F324" s="39"/>
      <c r="G324" s="39"/>
      <c r="H324" s="101"/>
      <c r="I324" s="102" t="s">
        <v>21</v>
      </c>
      <c r="J324" s="43" t="s">
        <v>22</v>
      </c>
      <c r="K324" s="43" t="s">
        <v>23</v>
      </c>
      <c r="L324" s="43" t="s">
        <v>24</v>
      </c>
      <c r="M324" s="44" t="s">
        <v>25</v>
      </c>
      <c r="N324" s="43" t="s">
        <v>26</v>
      </c>
      <c r="O324" s="43" t="s">
        <v>25</v>
      </c>
      <c r="P324" s="43" t="s">
        <v>21</v>
      </c>
      <c r="Q324" s="43" t="s">
        <v>22</v>
      </c>
      <c r="R324" s="43" t="s">
        <v>27</v>
      </c>
      <c r="S324" s="46" t="s">
        <v>28</v>
      </c>
    </row>
    <row r="325" spans="1:19" ht="34.5" thickBot="1" x14ac:dyDescent="0.3">
      <c r="A325" s="37"/>
      <c r="B325" s="390"/>
      <c r="C325" s="213"/>
      <c r="D325" s="213" t="s">
        <v>377</v>
      </c>
      <c r="E325" s="213" t="s">
        <v>38</v>
      </c>
      <c r="F325" s="213" t="s">
        <v>38</v>
      </c>
      <c r="G325" s="213" t="s">
        <v>38</v>
      </c>
      <c r="H325" s="395">
        <v>500000</v>
      </c>
      <c r="I325" s="396">
        <v>500000</v>
      </c>
      <c r="J325" s="396">
        <f>500000+500000</f>
        <v>1000000</v>
      </c>
      <c r="K325" s="213" t="s">
        <v>38</v>
      </c>
      <c r="L325" s="213">
        <v>0</v>
      </c>
      <c r="M325" s="392">
        <v>0</v>
      </c>
      <c r="N325" s="215">
        <v>0</v>
      </c>
      <c r="O325" s="215">
        <v>0</v>
      </c>
      <c r="P325" s="213" t="s">
        <v>38</v>
      </c>
      <c r="Q325" s="213" t="s">
        <v>38</v>
      </c>
      <c r="R325" s="213" t="s">
        <v>38</v>
      </c>
      <c r="S325" s="216" t="s">
        <v>38</v>
      </c>
    </row>
    <row r="326" spans="1:19" ht="15.75" thickBot="1" x14ac:dyDescent="0.3">
      <c r="A326" s="37"/>
      <c r="B326" s="142"/>
      <c r="C326" s="142"/>
      <c r="D326" s="142"/>
      <c r="E326" s="142"/>
      <c r="F326" s="142"/>
      <c r="G326" s="397" t="s">
        <v>376</v>
      </c>
      <c r="H326" s="398">
        <f>SUM(H325)</f>
        <v>500000</v>
      </c>
      <c r="I326" s="399">
        <f>I325</f>
        <v>500000</v>
      </c>
      <c r="J326" s="400">
        <f>J325</f>
        <v>1000000</v>
      </c>
      <c r="K326" s="142"/>
      <c r="L326" s="142"/>
      <c r="M326" s="389"/>
      <c r="N326" s="330"/>
      <c r="O326" s="330"/>
      <c r="P326" s="142"/>
      <c r="Q326" s="142"/>
      <c r="R326" s="142"/>
      <c r="S326" s="142"/>
    </row>
    <row r="327" spans="1:19" ht="15.75" thickBot="1" x14ac:dyDescent="0.3">
      <c r="A327" s="37"/>
      <c r="B327" s="142"/>
      <c r="C327" s="142"/>
      <c r="D327" s="142"/>
      <c r="E327" s="142"/>
      <c r="F327" s="142"/>
      <c r="G327" s="142"/>
      <c r="H327" s="304"/>
      <c r="I327" s="332"/>
      <c r="J327" s="332"/>
      <c r="K327" s="142"/>
      <c r="L327" s="142"/>
      <c r="M327" s="389"/>
      <c r="N327" s="330"/>
      <c r="O327" s="330"/>
      <c r="P327" s="142"/>
      <c r="Q327" s="142"/>
      <c r="R327" s="142"/>
      <c r="S327" s="142"/>
    </row>
    <row r="328" spans="1:19" ht="15.75" thickBot="1" x14ac:dyDescent="0.3">
      <c r="A328" s="37"/>
      <c r="B328" s="401" t="s">
        <v>379</v>
      </c>
      <c r="C328" s="402"/>
      <c r="D328" s="402"/>
      <c r="E328" s="402"/>
      <c r="F328" s="402"/>
      <c r="G328" s="403"/>
      <c r="H328" s="398">
        <f>H187+H221+H256+H292+H326</f>
        <v>18500000</v>
      </c>
      <c r="I328" s="399">
        <f>I187+I221+I256+I292+I326</f>
        <v>1373181.5699999998</v>
      </c>
      <c r="J328" s="400">
        <f>J187+J221+J256+J292+J326</f>
        <v>2766339.44</v>
      </c>
      <c r="K328" s="142"/>
      <c r="L328" s="142"/>
      <c r="M328" s="142"/>
      <c r="N328" s="142"/>
      <c r="O328" s="142"/>
      <c r="P328" s="142"/>
      <c r="Q328" s="142"/>
      <c r="R328" s="142"/>
      <c r="S328" s="142"/>
    </row>
    <row r="329" spans="1:19" x14ac:dyDescent="0.25">
      <c r="A329" s="37"/>
      <c r="B329" s="142"/>
      <c r="C329" s="142"/>
      <c r="D329" s="142"/>
      <c r="E329" s="142"/>
      <c r="F329" s="142"/>
      <c r="G329" s="142"/>
      <c r="H329" s="304"/>
      <c r="I329" s="332"/>
      <c r="J329" s="332"/>
      <c r="K329" s="142"/>
      <c r="L329" s="142"/>
      <c r="M329" s="389"/>
      <c r="N329" s="330"/>
      <c r="O329" s="330"/>
      <c r="P329" s="142"/>
      <c r="Q329" s="142"/>
      <c r="R329" s="142"/>
      <c r="S329" s="142"/>
    </row>
    <row r="330" spans="1:19" x14ac:dyDescent="0.25">
      <c r="A330" s="69"/>
      <c r="B330" s="68"/>
      <c r="C330" s="68"/>
      <c r="D330" s="68"/>
      <c r="E330" s="69"/>
      <c r="F330" s="69"/>
      <c r="G330" s="355"/>
      <c r="H330" s="70"/>
      <c r="I330" s="405"/>
      <c r="J330" s="293"/>
      <c r="K330" s="60"/>
      <c r="L330" s="72"/>
      <c r="M330" s="74"/>
      <c r="N330" s="60"/>
      <c r="O330" s="60"/>
      <c r="P330" s="60"/>
      <c r="Q330" s="60"/>
      <c r="R330" s="60"/>
      <c r="S330" s="60"/>
    </row>
    <row r="331" spans="1:19" x14ac:dyDescent="0.25">
      <c r="A331" s="13"/>
      <c r="B331" s="1"/>
      <c r="C331" s="1"/>
      <c r="D331" s="1"/>
      <c r="E331" s="1"/>
      <c r="F331" s="1"/>
      <c r="G331" s="1"/>
      <c r="H331" s="3"/>
      <c r="I331" s="80"/>
      <c r="J331" s="1"/>
      <c r="K331" s="6"/>
      <c r="L331" s="1"/>
      <c r="M331" s="1"/>
      <c r="N331" s="1"/>
      <c r="O331" s="6"/>
      <c r="P331" s="6"/>
      <c r="Q331" s="6"/>
      <c r="R331" s="6"/>
      <c r="S331" s="1"/>
    </row>
    <row r="332" spans="1:19" x14ac:dyDescent="0.25">
      <c r="A332" s="13"/>
      <c r="B332" s="1"/>
      <c r="C332" s="1"/>
      <c r="D332" s="1"/>
      <c r="E332" s="1"/>
      <c r="F332" s="1"/>
      <c r="G332" s="1"/>
      <c r="H332" s="80"/>
      <c r="I332" s="80"/>
      <c r="J332" s="1"/>
      <c r="K332" s="6"/>
      <c r="L332" s="1"/>
      <c r="M332" s="1"/>
      <c r="N332" s="1"/>
      <c r="O332" s="6"/>
      <c r="P332" s="6"/>
      <c r="Q332" s="6"/>
      <c r="R332" s="6"/>
      <c r="S332" s="1"/>
    </row>
    <row r="333" spans="1:19" x14ac:dyDescent="0.25">
      <c r="A333" s="13"/>
      <c r="B333" s="1"/>
      <c r="C333" s="1"/>
      <c r="D333" s="1"/>
      <c r="E333" s="1"/>
      <c r="F333" s="1"/>
      <c r="G333" s="1"/>
      <c r="H333" s="80"/>
      <c r="I333" s="80"/>
      <c r="J333" s="1"/>
      <c r="K333" s="6"/>
      <c r="L333" s="1"/>
      <c r="M333" s="1"/>
      <c r="N333" s="1"/>
      <c r="O333" s="6"/>
      <c r="P333" s="6"/>
      <c r="Q333" s="6"/>
      <c r="R333" s="6"/>
      <c r="S333" s="1"/>
    </row>
    <row r="334" spans="1:19" x14ac:dyDescent="0.25">
      <c r="A334" s="13"/>
      <c r="B334" s="1"/>
      <c r="C334" s="1"/>
      <c r="D334" s="1"/>
      <c r="E334" s="1"/>
      <c r="F334" s="1"/>
      <c r="G334" s="1"/>
      <c r="H334" s="80"/>
      <c r="I334" s="80"/>
      <c r="J334" s="1"/>
      <c r="K334" s="6"/>
      <c r="L334" s="1"/>
      <c r="M334" s="1"/>
      <c r="N334" s="1"/>
      <c r="O334" s="6"/>
      <c r="P334" s="6"/>
      <c r="Q334" s="6"/>
      <c r="R334" s="6"/>
      <c r="S334" s="1"/>
    </row>
    <row r="335" spans="1:19" x14ac:dyDescent="0.25">
      <c r="A335" s="13"/>
      <c r="B335" s="1"/>
      <c r="C335" s="1"/>
      <c r="D335" s="1"/>
      <c r="E335" s="1"/>
      <c r="F335" s="1"/>
      <c r="G335" s="1"/>
      <c r="H335" s="80"/>
      <c r="I335" s="80"/>
      <c r="J335" s="1"/>
      <c r="K335" s="6"/>
      <c r="L335" s="1"/>
      <c r="M335" s="1"/>
      <c r="N335" s="1"/>
      <c r="O335" s="6"/>
      <c r="P335" s="6"/>
      <c r="Q335" s="6"/>
      <c r="R335" s="6"/>
      <c r="S335" s="1"/>
    </row>
    <row r="336" spans="1:19" x14ac:dyDescent="0.25">
      <c r="A336" s="13"/>
      <c r="B336" s="1"/>
      <c r="C336" s="1"/>
      <c r="D336" s="1"/>
      <c r="E336" s="1"/>
      <c r="F336" s="1"/>
      <c r="G336" s="1"/>
      <c r="H336" s="80"/>
      <c r="I336" s="80"/>
      <c r="J336" s="1"/>
      <c r="K336" s="6"/>
      <c r="L336" s="1"/>
      <c r="M336" s="1"/>
      <c r="N336" s="1"/>
      <c r="O336" s="6"/>
      <c r="P336" s="6"/>
      <c r="Q336" s="6"/>
      <c r="R336" s="6"/>
      <c r="S336" s="1"/>
    </row>
  </sheetData>
  <mergeCells count="202">
    <mergeCell ref="P323:Q323"/>
    <mergeCell ref="B328:G328"/>
    <mergeCell ref="H322:H324"/>
    <mergeCell ref="I322:M322"/>
    <mergeCell ref="N322:O322"/>
    <mergeCell ref="P322:Q322"/>
    <mergeCell ref="R322:S323"/>
    <mergeCell ref="C323:C324"/>
    <mergeCell ref="D323:D324"/>
    <mergeCell ref="I323:J323"/>
    <mergeCell ref="K323:M323"/>
    <mergeCell ref="N323:O323"/>
    <mergeCell ref="P289:Q289"/>
    <mergeCell ref="B318:D318"/>
    <mergeCell ref="E318:J318"/>
    <mergeCell ref="E319:J319"/>
    <mergeCell ref="E320:F320"/>
    <mergeCell ref="B322:B324"/>
    <mergeCell ref="C322:D322"/>
    <mergeCell ref="E322:E324"/>
    <mergeCell ref="F322:F324"/>
    <mergeCell ref="G322:G324"/>
    <mergeCell ref="H288:H290"/>
    <mergeCell ref="I288:M288"/>
    <mergeCell ref="N288:O288"/>
    <mergeCell ref="P288:Q288"/>
    <mergeCell ref="R288:S289"/>
    <mergeCell ref="C289:C290"/>
    <mergeCell ref="D289:D290"/>
    <mergeCell ref="I289:J289"/>
    <mergeCell ref="K289:M289"/>
    <mergeCell ref="N289:O289"/>
    <mergeCell ref="P253:Q253"/>
    <mergeCell ref="B283:D283"/>
    <mergeCell ref="E283:J283"/>
    <mergeCell ref="E284:J284"/>
    <mergeCell ref="E285:F285"/>
    <mergeCell ref="B288:B290"/>
    <mergeCell ref="C288:D288"/>
    <mergeCell ref="E288:E290"/>
    <mergeCell ref="F288:F290"/>
    <mergeCell ref="G288:G290"/>
    <mergeCell ref="H252:H254"/>
    <mergeCell ref="I252:M252"/>
    <mergeCell ref="N252:O252"/>
    <mergeCell ref="P252:Q252"/>
    <mergeCell ref="R252:S253"/>
    <mergeCell ref="C253:C254"/>
    <mergeCell ref="D253:D254"/>
    <mergeCell ref="I253:J253"/>
    <mergeCell ref="K253:M253"/>
    <mergeCell ref="N253:O253"/>
    <mergeCell ref="P218:Q218"/>
    <mergeCell ref="B247:D247"/>
    <mergeCell ref="E247:J247"/>
    <mergeCell ref="E248:J248"/>
    <mergeCell ref="E249:F249"/>
    <mergeCell ref="B252:B254"/>
    <mergeCell ref="C252:D252"/>
    <mergeCell ref="E252:E254"/>
    <mergeCell ref="F252:F254"/>
    <mergeCell ref="G252:G254"/>
    <mergeCell ref="H217:H219"/>
    <mergeCell ref="I217:M217"/>
    <mergeCell ref="N217:O217"/>
    <mergeCell ref="P217:Q217"/>
    <mergeCell ref="R217:S218"/>
    <mergeCell ref="C218:C219"/>
    <mergeCell ref="D218:D219"/>
    <mergeCell ref="I218:J218"/>
    <mergeCell ref="K218:M218"/>
    <mergeCell ref="N218:O218"/>
    <mergeCell ref="P183:Q183"/>
    <mergeCell ref="B212:D212"/>
    <mergeCell ref="E212:J212"/>
    <mergeCell ref="E213:J213"/>
    <mergeCell ref="E214:F214"/>
    <mergeCell ref="B217:B219"/>
    <mergeCell ref="C217:D217"/>
    <mergeCell ref="E217:E219"/>
    <mergeCell ref="F217:F219"/>
    <mergeCell ref="G217:G219"/>
    <mergeCell ref="H182:H184"/>
    <mergeCell ref="I182:M182"/>
    <mergeCell ref="N182:O182"/>
    <mergeCell ref="P182:Q182"/>
    <mergeCell ref="R182:S183"/>
    <mergeCell ref="C183:C184"/>
    <mergeCell ref="D183:D184"/>
    <mergeCell ref="I183:J183"/>
    <mergeCell ref="K183:M183"/>
    <mergeCell ref="N183:O183"/>
    <mergeCell ref="B157:G157"/>
    <mergeCell ref="B177:D177"/>
    <mergeCell ref="E177:J177"/>
    <mergeCell ref="E178:J178"/>
    <mergeCell ref="E179:F179"/>
    <mergeCell ref="B182:B184"/>
    <mergeCell ref="C182:D182"/>
    <mergeCell ref="E182:E184"/>
    <mergeCell ref="F182:F184"/>
    <mergeCell ref="G182:G184"/>
    <mergeCell ref="I151:M151"/>
    <mergeCell ref="N151:O151"/>
    <mergeCell ref="P151:Q151"/>
    <mergeCell ref="R151:S152"/>
    <mergeCell ref="C152:C153"/>
    <mergeCell ref="D152:D153"/>
    <mergeCell ref="I152:J152"/>
    <mergeCell ref="K152:M152"/>
    <mergeCell ref="N152:O152"/>
    <mergeCell ref="P152:Q152"/>
    <mergeCell ref="B147:D147"/>
    <mergeCell ref="E147:J147"/>
    <mergeCell ref="E148:J148"/>
    <mergeCell ref="E149:F149"/>
    <mergeCell ref="B151:B153"/>
    <mergeCell ref="C151:D151"/>
    <mergeCell ref="E151:E153"/>
    <mergeCell ref="F151:F153"/>
    <mergeCell ref="G151:G153"/>
    <mergeCell ref="H151:H153"/>
    <mergeCell ref="I117:M117"/>
    <mergeCell ref="N117:O117"/>
    <mergeCell ref="P117:Q117"/>
    <mergeCell ref="R117:S118"/>
    <mergeCell ref="C118:C119"/>
    <mergeCell ref="D118:D119"/>
    <mergeCell ref="I118:J118"/>
    <mergeCell ref="K118:M118"/>
    <mergeCell ref="N118:O118"/>
    <mergeCell ref="P118:Q118"/>
    <mergeCell ref="B112:D112"/>
    <mergeCell ref="E112:J112"/>
    <mergeCell ref="E113:J113"/>
    <mergeCell ref="E114:F114"/>
    <mergeCell ref="B117:B119"/>
    <mergeCell ref="C117:D117"/>
    <mergeCell ref="E117:E119"/>
    <mergeCell ref="F117:F119"/>
    <mergeCell ref="G117:G119"/>
    <mergeCell ref="H117:H119"/>
    <mergeCell ref="I81:M81"/>
    <mergeCell ref="N81:O81"/>
    <mergeCell ref="P81:Q81"/>
    <mergeCell ref="R81:S82"/>
    <mergeCell ref="C82:C83"/>
    <mergeCell ref="D82:D83"/>
    <mergeCell ref="I82:J82"/>
    <mergeCell ref="K82:M82"/>
    <mergeCell ref="N82:O82"/>
    <mergeCell ref="P82:Q82"/>
    <mergeCell ref="B76:D76"/>
    <mergeCell ref="E76:J76"/>
    <mergeCell ref="E77:J77"/>
    <mergeCell ref="E78:F78"/>
    <mergeCell ref="B81:B83"/>
    <mergeCell ref="C81:D81"/>
    <mergeCell ref="E81:E83"/>
    <mergeCell ref="F81:F83"/>
    <mergeCell ref="G81:G83"/>
    <mergeCell ref="H81:H83"/>
    <mergeCell ref="I46:M46"/>
    <mergeCell ref="N46:O46"/>
    <mergeCell ref="P46:Q46"/>
    <mergeCell ref="R46:S47"/>
    <mergeCell ref="C47:C48"/>
    <mergeCell ref="D47:D48"/>
    <mergeCell ref="I47:J47"/>
    <mergeCell ref="K47:M47"/>
    <mergeCell ref="N47:O47"/>
    <mergeCell ref="P47:Q47"/>
    <mergeCell ref="B41:D41"/>
    <mergeCell ref="E41:J41"/>
    <mergeCell ref="E42:J42"/>
    <mergeCell ref="E43:F43"/>
    <mergeCell ref="B46:B48"/>
    <mergeCell ref="C46:D46"/>
    <mergeCell ref="E46:E48"/>
    <mergeCell ref="F46:F48"/>
    <mergeCell ref="G46:G48"/>
    <mergeCell ref="H46:H48"/>
    <mergeCell ref="I11:M11"/>
    <mergeCell ref="N11:O11"/>
    <mergeCell ref="P11:Q11"/>
    <mergeCell ref="R11:S12"/>
    <mergeCell ref="C12:C13"/>
    <mergeCell ref="D12:D13"/>
    <mergeCell ref="I12:J12"/>
    <mergeCell ref="K12:M12"/>
    <mergeCell ref="N12:O12"/>
    <mergeCell ref="P12:Q12"/>
    <mergeCell ref="B6:D6"/>
    <mergeCell ref="E6:J6"/>
    <mergeCell ref="E7:J7"/>
    <mergeCell ref="E8:F8"/>
    <mergeCell ref="B11:B13"/>
    <mergeCell ref="C11:D11"/>
    <mergeCell ref="E11:E13"/>
    <mergeCell ref="F11:F13"/>
    <mergeCell ref="G11:G13"/>
    <mergeCell ref="H11:H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3"/>
  <sheetViews>
    <sheetView topLeftCell="A127" workbookViewId="0">
      <selection activeCell="G152" sqref="G152"/>
    </sheetView>
  </sheetViews>
  <sheetFormatPr baseColWidth="10" defaultRowHeight="15" x14ac:dyDescent="0.25"/>
  <cols>
    <col min="1" max="1" width="4.28515625" customWidth="1"/>
  </cols>
  <sheetData>
    <row r="1" spans="1:19" x14ac:dyDescent="0.25">
      <c r="A1" s="13"/>
      <c r="B1" s="1"/>
      <c r="C1" s="1"/>
      <c r="D1" s="1"/>
      <c r="E1" s="1"/>
      <c r="F1" s="2"/>
      <c r="G1" s="1"/>
      <c r="H1" s="80"/>
      <c r="I1" s="80"/>
      <c r="J1" s="1"/>
      <c r="K1" s="6"/>
      <c r="L1" s="1"/>
      <c r="M1" s="1"/>
      <c r="N1" s="226"/>
      <c r="O1" s="227"/>
      <c r="P1" s="6"/>
      <c r="Q1" s="6"/>
      <c r="R1" s="6"/>
      <c r="S1" s="1"/>
    </row>
    <row r="2" spans="1:19" x14ac:dyDescent="0.25">
      <c r="A2" s="13"/>
      <c r="B2" s="1"/>
      <c r="C2" s="1"/>
      <c r="D2" s="1"/>
      <c r="E2" s="1"/>
      <c r="F2" s="2"/>
      <c r="G2" s="1"/>
      <c r="H2" s="80"/>
      <c r="I2" s="80"/>
      <c r="J2" s="1"/>
      <c r="K2" s="6"/>
      <c r="L2" s="1"/>
      <c r="M2" s="1"/>
      <c r="N2" s="226"/>
      <c r="O2" s="227"/>
      <c r="P2" s="6"/>
      <c r="Q2" s="6"/>
      <c r="R2" s="6"/>
      <c r="S2" s="1"/>
    </row>
    <row r="3" spans="1:19" x14ac:dyDescent="0.25">
      <c r="A3" s="13"/>
      <c r="B3" s="1"/>
      <c r="C3" s="1"/>
      <c r="D3" s="1"/>
      <c r="E3" s="1"/>
      <c r="F3" s="2"/>
      <c r="G3" s="1"/>
      <c r="H3" s="80"/>
      <c r="I3" s="406"/>
      <c r="J3" s="281"/>
      <c r="K3" s="227"/>
      <c r="L3" s="281"/>
      <c r="M3" s="281"/>
      <c r="N3" s="407"/>
      <c r="O3" s="227"/>
      <c r="P3" s="227"/>
      <c r="Q3" s="227"/>
      <c r="R3" s="227"/>
      <c r="S3" s="281"/>
    </row>
    <row r="4" spans="1:19" x14ac:dyDescent="0.25">
      <c r="A4" s="13"/>
      <c r="B4" s="1"/>
      <c r="C4" s="1"/>
      <c r="D4" s="1"/>
      <c r="E4" s="1"/>
      <c r="F4" s="2"/>
      <c r="G4" s="1"/>
      <c r="H4" s="80"/>
      <c r="I4" s="406"/>
      <c r="J4" s="281"/>
      <c r="K4" s="227"/>
      <c r="L4" s="281"/>
      <c r="M4" s="281"/>
      <c r="N4" s="407"/>
      <c r="O4" s="227"/>
      <c r="P4" s="227"/>
      <c r="Q4" s="227"/>
      <c r="R4" s="227"/>
      <c r="S4" s="281"/>
    </row>
    <row r="5" spans="1:19" x14ac:dyDescent="0.25">
      <c r="A5" s="1"/>
      <c r="B5" s="1"/>
      <c r="C5" s="1" t="s">
        <v>139</v>
      </c>
      <c r="D5" s="2"/>
      <c r="E5" s="1"/>
      <c r="F5" s="2"/>
      <c r="G5" s="1"/>
      <c r="H5" s="80"/>
      <c r="I5" s="80"/>
      <c r="J5" s="1"/>
      <c r="K5" s="6"/>
      <c r="L5" s="1"/>
      <c r="M5" s="1"/>
      <c r="N5" s="226"/>
      <c r="O5" s="227"/>
      <c r="P5" s="6"/>
      <c r="Q5" s="6"/>
      <c r="R5" s="6"/>
      <c r="S5" s="1"/>
    </row>
    <row r="6" spans="1:19" x14ac:dyDescent="0.25">
      <c r="A6" s="1"/>
      <c r="B6" s="1"/>
      <c r="C6" s="1"/>
      <c r="D6" s="2"/>
      <c r="E6" s="1"/>
      <c r="F6" s="2"/>
      <c r="G6" s="1"/>
      <c r="H6" s="80"/>
      <c r="I6" s="80"/>
      <c r="J6" s="1"/>
      <c r="K6" s="6"/>
      <c r="L6" s="1"/>
      <c r="M6" s="1"/>
      <c r="N6" s="226"/>
      <c r="O6" s="227"/>
      <c r="P6" s="6"/>
      <c r="Q6" s="6"/>
      <c r="R6" s="6"/>
      <c r="S6" s="1"/>
    </row>
    <row r="7" spans="1:19" x14ac:dyDescent="0.25">
      <c r="A7" s="1"/>
      <c r="B7" s="14" t="s">
        <v>0</v>
      </c>
      <c r="C7" s="14"/>
      <c r="D7" s="14"/>
      <c r="E7" s="147" t="s">
        <v>380</v>
      </c>
      <c r="F7" s="147"/>
      <c r="G7" s="183"/>
      <c r="H7" s="183"/>
      <c r="I7" s="183"/>
      <c r="J7" s="183"/>
      <c r="K7" s="10"/>
      <c r="L7" s="11"/>
      <c r="M7" s="11"/>
      <c r="N7" s="228"/>
      <c r="O7" s="227"/>
      <c r="P7" s="6"/>
      <c r="Q7" s="6"/>
      <c r="R7" s="6"/>
      <c r="S7" s="1"/>
    </row>
    <row r="8" spans="1:19" x14ac:dyDescent="0.25">
      <c r="A8" s="1"/>
      <c r="B8" s="92" t="s">
        <v>2</v>
      </c>
      <c r="C8" s="92"/>
      <c r="D8" s="92"/>
      <c r="E8" s="83" t="s">
        <v>381</v>
      </c>
      <c r="F8" s="83"/>
      <c r="G8" s="83"/>
      <c r="H8" s="83"/>
      <c r="I8" s="83"/>
      <c r="J8" s="360"/>
      <c r="K8" s="10"/>
      <c r="L8" s="11"/>
      <c r="M8" s="11"/>
      <c r="N8" s="228"/>
      <c r="O8" s="227"/>
      <c r="P8" s="6"/>
      <c r="Q8" s="6"/>
      <c r="R8" s="6"/>
      <c r="S8" s="1"/>
    </row>
    <row r="9" spans="1:19" x14ac:dyDescent="0.25">
      <c r="A9" s="13"/>
      <c r="B9" s="90" t="s">
        <v>4</v>
      </c>
      <c r="C9" s="90"/>
      <c r="D9" s="90"/>
      <c r="E9" s="231" t="s">
        <v>5</v>
      </c>
      <c r="F9" s="231"/>
      <c r="G9" s="361"/>
      <c r="H9" s="87"/>
      <c r="I9" s="88"/>
      <c r="J9" s="89"/>
      <c r="K9" s="6"/>
      <c r="L9" s="11"/>
      <c r="M9" s="11"/>
      <c r="N9" s="228"/>
      <c r="O9" s="227"/>
      <c r="P9" s="6"/>
      <c r="Q9" s="6"/>
      <c r="R9" s="6"/>
      <c r="S9" s="1"/>
    </row>
    <row r="10" spans="1:19" ht="15.75" thickBot="1" x14ac:dyDescent="0.3">
      <c r="A10" s="13"/>
      <c r="B10" s="25"/>
      <c r="C10" s="25"/>
      <c r="D10" s="25"/>
      <c r="E10" s="25"/>
      <c r="F10" s="25"/>
      <c r="G10" s="26"/>
      <c r="H10" s="94"/>
      <c r="I10" s="95"/>
      <c r="J10" s="27"/>
      <c r="K10" s="26"/>
      <c r="L10" s="27"/>
      <c r="M10" s="27"/>
      <c r="N10" s="298"/>
      <c r="O10" s="291"/>
      <c r="P10" s="26"/>
      <c r="Q10" s="26"/>
      <c r="R10" s="26"/>
      <c r="S10" s="1"/>
    </row>
    <row r="11" spans="1:19" x14ac:dyDescent="0.25">
      <c r="A11" s="37"/>
      <c r="B11" s="408" t="s">
        <v>217</v>
      </c>
      <c r="C11" s="409" t="s">
        <v>7</v>
      </c>
      <c r="D11" s="410"/>
      <c r="E11" s="411" t="s">
        <v>218</v>
      </c>
      <c r="F11" s="411" t="s">
        <v>219</v>
      </c>
      <c r="G11" s="411" t="s">
        <v>10</v>
      </c>
      <c r="H11" s="412" t="s">
        <v>73</v>
      </c>
      <c r="I11" s="409" t="s">
        <v>12</v>
      </c>
      <c r="J11" s="413"/>
      <c r="K11" s="413"/>
      <c r="L11" s="413"/>
      <c r="M11" s="410"/>
      <c r="N11" s="409" t="s">
        <v>13</v>
      </c>
      <c r="O11" s="410"/>
      <c r="P11" s="409" t="s">
        <v>14</v>
      </c>
      <c r="Q11" s="410"/>
      <c r="R11" s="409" t="s">
        <v>15</v>
      </c>
      <c r="S11" s="414"/>
    </row>
    <row r="12" spans="1:19" x14ac:dyDescent="0.25">
      <c r="A12" s="37"/>
      <c r="B12" s="415"/>
      <c r="C12" s="416" t="s">
        <v>16</v>
      </c>
      <c r="D12" s="416" t="s">
        <v>17</v>
      </c>
      <c r="E12" s="417"/>
      <c r="F12" s="417"/>
      <c r="G12" s="417"/>
      <c r="H12" s="418"/>
      <c r="I12" s="419" t="s">
        <v>18</v>
      </c>
      <c r="J12" s="420"/>
      <c r="K12" s="419" t="s">
        <v>19</v>
      </c>
      <c r="L12" s="421"/>
      <c r="M12" s="420"/>
      <c r="N12" s="422" t="s">
        <v>20</v>
      </c>
      <c r="O12" s="423"/>
      <c r="P12" s="423" t="s">
        <v>20</v>
      </c>
      <c r="Q12" s="423"/>
      <c r="R12" s="423"/>
      <c r="S12" s="424"/>
    </row>
    <row r="13" spans="1:19" ht="23.25" thickBot="1" x14ac:dyDescent="0.3">
      <c r="A13" s="37"/>
      <c r="B13" s="415"/>
      <c r="C13" s="417"/>
      <c r="D13" s="417"/>
      <c r="E13" s="417"/>
      <c r="F13" s="417"/>
      <c r="G13" s="417"/>
      <c r="H13" s="418"/>
      <c r="I13" s="425" t="s">
        <v>24</v>
      </c>
      <c r="J13" s="426" t="s">
        <v>22</v>
      </c>
      <c r="K13" s="426" t="s">
        <v>220</v>
      </c>
      <c r="L13" s="426" t="s">
        <v>24</v>
      </c>
      <c r="M13" s="427" t="s">
        <v>25</v>
      </c>
      <c r="N13" s="428" t="s">
        <v>26</v>
      </c>
      <c r="O13" s="426" t="s">
        <v>25</v>
      </c>
      <c r="P13" s="426" t="s">
        <v>21</v>
      </c>
      <c r="Q13" s="426" t="s">
        <v>25</v>
      </c>
      <c r="R13" s="426" t="s">
        <v>27</v>
      </c>
      <c r="S13" s="429" t="s">
        <v>28</v>
      </c>
    </row>
    <row r="14" spans="1:19" ht="113.25" thickBot="1" x14ac:dyDescent="0.3">
      <c r="A14" s="37"/>
      <c r="B14" s="47"/>
      <c r="C14" s="48" t="s">
        <v>382</v>
      </c>
      <c r="D14" s="48" t="s">
        <v>383</v>
      </c>
      <c r="E14" s="48" t="s">
        <v>38</v>
      </c>
      <c r="F14" s="48" t="s">
        <v>38</v>
      </c>
      <c r="G14" s="48" t="s">
        <v>328</v>
      </c>
      <c r="H14" s="49">
        <v>3364495.15</v>
      </c>
      <c r="I14" s="49"/>
      <c r="J14" s="49">
        <v>3364495.15</v>
      </c>
      <c r="K14" s="48">
        <v>0</v>
      </c>
      <c r="L14" s="48">
        <v>0</v>
      </c>
      <c r="M14" s="430" t="s">
        <v>33</v>
      </c>
      <c r="N14" s="52">
        <f t="shared" ref="N14:N17" si="0">(I14*100)/H14</f>
        <v>0</v>
      </c>
      <c r="O14" s="48">
        <v>100</v>
      </c>
      <c r="P14" s="48">
        <f t="shared" ref="P14:P17" si="1">(I14*100)/H14</f>
        <v>0</v>
      </c>
      <c r="Q14" s="48">
        <v>100</v>
      </c>
      <c r="R14" s="48"/>
      <c r="S14" s="53" t="s">
        <v>34</v>
      </c>
    </row>
    <row r="15" spans="1:19" ht="45.75" thickBot="1" x14ac:dyDescent="0.3">
      <c r="A15" s="37"/>
      <c r="B15" s="47" t="s">
        <v>384</v>
      </c>
      <c r="C15" s="48" t="s">
        <v>385</v>
      </c>
      <c r="D15" s="48" t="s">
        <v>386</v>
      </c>
      <c r="E15" s="48" t="s">
        <v>387</v>
      </c>
      <c r="F15" s="48" t="s">
        <v>388</v>
      </c>
      <c r="G15" s="48" t="s">
        <v>359</v>
      </c>
      <c r="H15" s="49">
        <v>610000</v>
      </c>
      <c r="I15" s="49"/>
      <c r="J15" s="49">
        <v>610000</v>
      </c>
      <c r="K15" s="48">
        <v>0</v>
      </c>
      <c r="L15" s="48">
        <v>0</v>
      </c>
      <c r="M15" s="430" t="s">
        <v>33</v>
      </c>
      <c r="N15" s="52">
        <f t="shared" si="0"/>
        <v>0</v>
      </c>
      <c r="O15" s="48">
        <v>100</v>
      </c>
      <c r="P15" s="48">
        <f t="shared" si="1"/>
        <v>0</v>
      </c>
      <c r="Q15" s="48">
        <v>100</v>
      </c>
      <c r="R15" s="48"/>
      <c r="S15" s="53" t="s">
        <v>34</v>
      </c>
    </row>
    <row r="16" spans="1:19" ht="90.75" thickBot="1" x14ac:dyDescent="0.3">
      <c r="A16" s="142"/>
      <c r="B16" s="431" t="s">
        <v>389</v>
      </c>
      <c r="C16" s="432" t="s">
        <v>390</v>
      </c>
      <c r="D16" s="432" t="s">
        <v>391</v>
      </c>
      <c r="E16" s="432" t="s">
        <v>65</v>
      </c>
      <c r="F16" s="433" t="s">
        <v>392</v>
      </c>
      <c r="G16" s="433" t="s">
        <v>393</v>
      </c>
      <c r="H16" s="434">
        <v>338716.12</v>
      </c>
      <c r="I16" s="434"/>
      <c r="J16" s="434">
        <f>169358.06+157603.77</f>
        <v>326961.82999999996</v>
      </c>
      <c r="K16" s="435">
        <v>0</v>
      </c>
      <c r="L16" s="435">
        <v>0</v>
      </c>
      <c r="M16" s="436" t="s">
        <v>33</v>
      </c>
      <c r="N16" s="437">
        <f t="shared" si="0"/>
        <v>0</v>
      </c>
      <c r="O16" s="437">
        <f>J16*100/H16</f>
        <v>96.529751816949243</v>
      </c>
      <c r="P16" s="437">
        <f t="shared" si="1"/>
        <v>0</v>
      </c>
      <c r="Q16" s="437">
        <f>J16*100/H16</f>
        <v>96.529751816949243</v>
      </c>
      <c r="R16" s="435"/>
      <c r="S16" s="438" t="s">
        <v>34</v>
      </c>
    </row>
    <row r="17" spans="1:19" ht="45.75" thickBot="1" x14ac:dyDescent="0.3">
      <c r="A17" s="142"/>
      <c r="B17" s="217" t="s">
        <v>394</v>
      </c>
      <c r="C17" s="218" t="s">
        <v>395</v>
      </c>
      <c r="D17" s="218" t="s">
        <v>396</v>
      </c>
      <c r="E17" s="218" t="s">
        <v>100</v>
      </c>
      <c r="F17" s="48" t="s">
        <v>191</v>
      </c>
      <c r="G17" s="48" t="s">
        <v>397</v>
      </c>
      <c r="H17" s="211">
        <v>1218043.1499999999</v>
      </c>
      <c r="I17" s="211"/>
      <c r="J17" s="211">
        <v>608985.74</v>
      </c>
      <c r="K17" s="213">
        <v>0</v>
      </c>
      <c r="L17" s="213">
        <v>0</v>
      </c>
      <c r="M17" s="214" t="s">
        <v>33</v>
      </c>
      <c r="N17" s="215">
        <f t="shared" si="0"/>
        <v>0</v>
      </c>
      <c r="O17" s="215">
        <f>J17*100/H17</f>
        <v>49.997057985999923</v>
      </c>
      <c r="P17" s="215">
        <f t="shared" si="1"/>
        <v>0</v>
      </c>
      <c r="Q17" s="215">
        <f>J17*100/H17</f>
        <v>49.997057985999923</v>
      </c>
      <c r="R17" s="213"/>
      <c r="S17" s="216" t="s">
        <v>34</v>
      </c>
    </row>
    <row r="18" spans="1:19" x14ac:dyDescent="0.25">
      <c r="A18" s="142"/>
      <c r="B18" s="302"/>
      <c r="C18" s="302"/>
      <c r="D18" s="302"/>
      <c r="E18" s="302"/>
      <c r="F18" s="54"/>
      <c r="G18" s="54"/>
      <c r="H18" s="203"/>
      <c r="I18" s="203"/>
      <c r="J18" s="203"/>
      <c r="K18" s="142"/>
      <c r="L18" s="142"/>
      <c r="M18" s="143"/>
      <c r="N18" s="144"/>
      <c r="O18" s="144"/>
      <c r="P18" s="144"/>
      <c r="Q18" s="144"/>
      <c r="R18" s="142"/>
      <c r="S18" s="142"/>
    </row>
    <row r="19" spans="1:19" x14ac:dyDescent="0.25">
      <c r="A19" s="142"/>
      <c r="B19" s="302"/>
      <c r="C19" s="302"/>
      <c r="D19" s="302"/>
      <c r="E19" s="302"/>
      <c r="F19" s="54"/>
      <c r="G19" s="54"/>
      <c r="H19" s="203"/>
      <c r="I19" s="203"/>
      <c r="J19" s="203"/>
      <c r="K19" s="142"/>
      <c r="L19" s="142"/>
      <c r="M19" s="143"/>
      <c r="N19" s="144"/>
      <c r="O19" s="144"/>
      <c r="P19" s="144"/>
      <c r="Q19" s="144"/>
      <c r="R19" s="142"/>
      <c r="S19" s="142"/>
    </row>
    <row r="20" spans="1:19" x14ac:dyDescent="0.25">
      <c r="A20" s="142"/>
      <c r="B20" s="302"/>
      <c r="C20" s="302"/>
      <c r="D20" s="302"/>
      <c r="E20" s="302"/>
      <c r="F20" s="54"/>
      <c r="G20" s="54"/>
      <c r="H20" s="203"/>
      <c r="I20" s="203"/>
      <c r="J20" s="203"/>
      <c r="K20" s="142"/>
      <c r="L20" s="142"/>
      <c r="M20" s="143"/>
      <c r="N20" s="144"/>
      <c r="O20" s="144"/>
      <c r="P20" s="144"/>
      <c r="Q20" s="144"/>
      <c r="R20" s="142"/>
      <c r="S20" s="142"/>
    </row>
    <row r="21" spans="1:19" x14ac:dyDescent="0.25">
      <c r="A21" s="142"/>
      <c r="B21" s="302"/>
      <c r="C21" s="302"/>
      <c r="D21" s="302"/>
      <c r="E21" s="302"/>
      <c r="F21" s="54"/>
      <c r="G21" s="54"/>
      <c r="H21" s="203"/>
      <c r="I21" s="203"/>
      <c r="J21" s="203"/>
      <c r="K21" s="142"/>
      <c r="L21" s="142"/>
      <c r="M21" s="143"/>
      <c r="N21" s="144"/>
      <c r="O21" s="144"/>
      <c r="P21" s="144"/>
      <c r="Q21" s="144"/>
      <c r="R21" s="142"/>
      <c r="S21" s="142"/>
    </row>
    <row r="22" spans="1:19" x14ac:dyDescent="0.25">
      <c r="A22" s="142"/>
      <c r="B22" s="302"/>
      <c r="C22" s="302"/>
      <c r="D22" s="302"/>
      <c r="E22" s="302"/>
      <c r="F22" s="54"/>
      <c r="G22" s="54"/>
      <c r="H22" s="203"/>
      <c r="I22" s="203"/>
      <c r="J22" s="203"/>
      <c r="K22" s="142"/>
      <c r="L22" s="142"/>
      <c r="M22" s="143"/>
      <c r="N22" s="144"/>
      <c r="O22" s="144"/>
      <c r="P22" s="144"/>
      <c r="Q22" s="144"/>
      <c r="R22" s="142"/>
      <c r="S22" s="142"/>
    </row>
    <row r="23" spans="1:19" ht="15.75" thickBot="1" x14ac:dyDescent="0.3">
      <c r="A23" s="142"/>
      <c r="B23" s="302"/>
      <c r="C23" s="302"/>
      <c r="D23" s="302"/>
      <c r="E23" s="302"/>
      <c r="F23" s="54"/>
      <c r="G23" s="54"/>
      <c r="H23" s="203"/>
      <c r="I23" s="203"/>
      <c r="J23" s="203"/>
      <c r="K23" s="142"/>
      <c r="L23" s="142"/>
      <c r="M23" s="143"/>
      <c r="N23" s="144"/>
      <c r="O23" s="144"/>
      <c r="P23" s="144"/>
      <c r="Q23" s="144"/>
      <c r="R23" s="142"/>
      <c r="S23" s="142"/>
    </row>
    <row r="24" spans="1:19" ht="57" thickBot="1" x14ac:dyDescent="0.3">
      <c r="A24" s="142"/>
      <c r="B24" s="217" t="s">
        <v>398</v>
      </c>
      <c r="C24" s="218" t="s">
        <v>399</v>
      </c>
      <c r="D24" s="218" t="s">
        <v>400</v>
      </c>
      <c r="E24" s="218" t="s">
        <v>158</v>
      </c>
      <c r="F24" s="48" t="s">
        <v>401</v>
      </c>
      <c r="G24" s="48" t="s">
        <v>402</v>
      </c>
      <c r="H24" s="211">
        <v>283993.86</v>
      </c>
      <c r="I24" s="211">
        <v>283993.86</v>
      </c>
      <c r="J24" s="211">
        <v>283993.86</v>
      </c>
      <c r="K24" s="213">
        <v>0</v>
      </c>
      <c r="L24" s="213">
        <v>0</v>
      </c>
      <c r="M24" s="214" t="s">
        <v>33</v>
      </c>
      <c r="N24" s="215">
        <f>I24*100/H24</f>
        <v>100</v>
      </c>
      <c r="O24" s="215">
        <v>100</v>
      </c>
      <c r="P24" s="215">
        <v>100</v>
      </c>
      <c r="Q24" s="215">
        <v>100</v>
      </c>
      <c r="R24" s="213"/>
      <c r="S24" s="216" t="s">
        <v>34</v>
      </c>
    </row>
    <row r="25" spans="1:19" ht="79.5" thickBot="1" x14ac:dyDescent="0.3">
      <c r="A25" s="142"/>
      <c r="B25" s="439" t="s">
        <v>403</v>
      </c>
      <c r="C25" s="440" t="s">
        <v>404</v>
      </c>
      <c r="D25" s="440" t="s">
        <v>405</v>
      </c>
      <c r="E25" s="440" t="s">
        <v>172</v>
      </c>
      <c r="F25" s="441" t="s">
        <v>406</v>
      </c>
      <c r="G25" s="441" t="s">
        <v>407</v>
      </c>
      <c r="H25" s="442">
        <v>496364.11</v>
      </c>
      <c r="I25" s="442"/>
      <c r="J25" s="442">
        <v>496364.11</v>
      </c>
      <c r="K25" s="443">
        <v>0</v>
      </c>
      <c r="L25" s="443">
        <v>0</v>
      </c>
      <c r="M25" s="444" t="s">
        <v>33</v>
      </c>
      <c r="N25" s="445">
        <f t="shared" ref="N25:N27" si="2">(I25*100)/H25</f>
        <v>0</v>
      </c>
      <c r="O25" s="445">
        <f>J25*100/H25</f>
        <v>100</v>
      </c>
      <c r="P25" s="445">
        <f t="shared" ref="P25:P27" si="3">(I25*100)/H25</f>
        <v>0</v>
      </c>
      <c r="Q25" s="445">
        <f>J25*100/H25</f>
        <v>100</v>
      </c>
      <c r="R25" s="443"/>
      <c r="S25" s="446" t="s">
        <v>34</v>
      </c>
    </row>
    <row r="26" spans="1:19" ht="68.25" thickBot="1" x14ac:dyDescent="0.3">
      <c r="A26" s="142"/>
      <c r="B26" s="447" t="s">
        <v>408</v>
      </c>
      <c r="C26" s="448" t="s">
        <v>409</v>
      </c>
      <c r="D26" s="448" t="s">
        <v>410</v>
      </c>
      <c r="E26" s="448" t="s">
        <v>100</v>
      </c>
      <c r="F26" s="449" t="s">
        <v>411</v>
      </c>
      <c r="G26" s="449" t="s">
        <v>412</v>
      </c>
      <c r="H26" s="396">
        <v>201038.81</v>
      </c>
      <c r="I26" s="396">
        <f>94413.98+10824.14</f>
        <v>105238.12</v>
      </c>
      <c r="J26" s="396">
        <f>95800.69+94413.98+10824.14</f>
        <v>201038.81</v>
      </c>
      <c r="K26" s="450">
        <v>0</v>
      </c>
      <c r="L26" s="450">
        <v>0</v>
      </c>
      <c r="M26" s="451" t="s">
        <v>33</v>
      </c>
      <c r="N26" s="452">
        <f t="shared" si="2"/>
        <v>52.347166201391666</v>
      </c>
      <c r="O26" s="452">
        <f>J26*100/H26</f>
        <v>100</v>
      </c>
      <c r="P26" s="452">
        <f t="shared" si="3"/>
        <v>52.347166201391666</v>
      </c>
      <c r="Q26" s="452">
        <f>J26*100/H26</f>
        <v>100</v>
      </c>
      <c r="R26" s="450"/>
      <c r="S26" s="453" t="s">
        <v>34</v>
      </c>
    </row>
    <row r="27" spans="1:19" ht="57" thickBot="1" x14ac:dyDescent="0.3">
      <c r="A27" s="142"/>
      <c r="B27" s="217" t="s">
        <v>413</v>
      </c>
      <c r="C27" s="218" t="s">
        <v>414</v>
      </c>
      <c r="D27" s="218" t="s">
        <v>415</v>
      </c>
      <c r="E27" s="218" t="s">
        <v>100</v>
      </c>
      <c r="F27" s="48" t="s">
        <v>416</v>
      </c>
      <c r="G27" s="48" t="s">
        <v>417</v>
      </c>
      <c r="H27" s="211">
        <v>303625.43</v>
      </c>
      <c r="I27" s="211">
        <f>148115.55+10824.14</f>
        <v>158939.69</v>
      </c>
      <c r="J27" s="211">
        <f>144685.74+148115.55+10824.14</f>
        <v>303625.43</v>
      </c>
      <c r="K27" s="213">
        <v>0</v>
      </c>
      <c r="L27" s="213">
        <v>0</v>
      </c>
      <c r="M27" s="214" t="s">
        <v>33</v>
      </c>
      <c r="N27" s="215">
        <f t="shared" si="2"/>
        <v>52.347291858919725</v>
      </c>
      <c r="O27" s="215">
        <f>J27*100/H27</f>
        <v>100</v>
      </c>
      <c r="P27" s="215">
        <f t="shared" si="3"/>
        <v>52.347291858919725</v>
      </c>
      <c r="Q27" s="215">
        <f>J27*100/H27</f>
        <v>100</v>
      </c>
      <c r="R27" s="213"/>
      <c r="S27" s="216" t="s">
        <v>34</v>
      </c>
    </row>
    <row r="28" spans="1:19" ht="15.75" thickBot="1" x14ac:dyDescent="0.3">
      <c r="A28" s="60"/>
      <c r="B28" s="59"/>
      <c r="C28" s="302"/>
      <c r="D28" s="59"/>
      <c r="E28" s="60"/>
      <c r="F28" s="60"/>
      <c r="G28" s="60" t="s">
        <v>68</v>
      </c>
      <c r="H28" s="61">
        <f>SUM(H14:H27)</f>
        <v>6816276.6299999999</v>
      </c>
      <c r="I28" s="61">
        <f>SUM(I14:I27)</f>
        <v>548171.66999999993</v>
      </c>
      <c r="J28" s="192">
        <f>SUM(J14:J27)</f>
        <v>6195464.9299999997</v>
      </c>
      <c r="K28" s="335">
        <v>0</v>
      </c>
      <c r="L28" s="348">
        <v>0</v>
      </c>
      <c r="M28" s="349">
        <f>SUM(M16:M16)</f>
        <v>0</v>
      </c>
      <c r="N28" s="278"/>
      <c r="O28" s="60"/>
      <c r="P28" s="60"/>
      <c r="Q28" s="60"/>
      <c r="R28" s="60"/>
      <c r="S28" s="60"/>
    </row>
    <row r="29" spans="1:19" x14ac:dyDescent="0.25">
      <c r="A29" s="60"/>
      <c r="B29" s="59"/>
      <c r="C29" s="302"/>
      <c r="D29" s="59"/>
      <c r="E29" s="60"/>
      <c r="F29" s="60"/>
      <c r="G29" s="60"/>
      <c r="H29" s="70"/>
      <c r="I29" s="70"/>
      <c r="J29" s="70"/>
      <c r="K29" s="205"/>
      <c r="L29" s="454"/>
      <c r="M29" s="336"/>
      <c r="N29" s="278"/>
      <c r="O29" s="60"/>
      <c r="P29" s="60"/>
      <c r="Q29" s="60"/>
      <c r="R29" s="60"/>
      <c r="S29" s="60"/>
    </row>
    <row r="30" spans="1:19" x14ac:dyDescent="0.25">
      <c r="A30" s="60"/>
      <c r="B30" s="59"/>
      <c r="C30" s="302"/>
      <c r="D30" s="59"/>
      <c r="E30" s="60"/>
      <c r="F30" s="60"/>
      <c r="G30" s="60"/>
      <c r="H30" s="70"/>
      <c r="I30" s="70"/>
      <c r="J30" s="70"/>
      <c r="K30" s="205"/>
      <c r="L30" s="454"/>
      <c r="M30" s="336"/>
      <c r="N30" s="278"/>
      <c r="O30" s="60"/>
      <c r="P30" s="60"/>
      <c r="Q30" s="60"/>
      <c r="R30" s="60"/>
      <c r="S30" s="60"/>
    </row>
    <row r="31" spans="1:19" x14ac:dyDescent="0.25">
      <c r="A31" s="69"/>
      <c r="B31" s="68"/>
      <c r="C31" s="68"/>
      <c r="D31" s="68"/>
      <c r="E31" s="69"/>
      <c r="F31" s="279"/>
      <c r="G31" s="69"/>
      <c r="H31" s="292"/>
      <c r="I31" s="292"/>
      <c r="J31" s="455"/>
      <c r="K31" s="205"/>
      <c r="L31" s="295"/>
      <c r="M31" s="296"/>
      <c r="N31" s="278"/>
      <c r="O31" s="291"/>
      <c r="P31" s="60"/>
      <c r="Q31" s="60"/>
      <c r="R31" s="60"/>
      <c r="S31" s="60"/>
    </row>
    <row r="32" spans="1:19" x14ac:dyDescent="0.25">
      <c r="A32" s="69"/>
      <c r="B32" s="68"/>
      <c r="C32" s="68"/>
      <c r="D32" s="68"/>
      <c r="E32" s="69"/>
      <c r="F32" s="279"/>
      <c r="G32" s="69"/>
      <c r="H32" s="292"/>
      <c r="I32" s="292"/>
      <c r="J32" s="455"/>
      <c r="K32" s="205"/>
      <c r="L32" s="295"/>
      <c r="M32" s="296"/>
      <c r="N32" s="278"/>
      <c r="O32" s="291"/>
      <c r="P32" s="60"/>
      <c r="Q32" s="60"/>
      <c r="R32" s="60"/>
      <c r="S32" s="60"/>
    </row>
    <row r="33" spans="1:19" x14ac:dyDescent="0.25">
      <c r="A33" s="69"/>
      <c r="B33" s="68"/>
      <c r="C33" s="68"/>
      <c r="D33" s="68"/>
      <c r="E33" s="69"/>
      <c r="F33" s="279"/>
      <c r="G33" s="69"/>
      <c r="H33" s="292"/>
      <c r="I33" s="292"/>
      <c r="J33" s="455"/>
      <c r="K33" s="205"/>
      <c r="L33" s="295"/>
      <c r="M33" s="296"/>
      <c r="N33" s="278"/>
      <c r="O33" s="291"/>
      <c r="P33" s="60"/>
      <c r="Q33" s="60"/>
      <c r="R33" s="60"/>
      <c r="S33" s="60"/>
    </row>
    <row r="34" spans="1:19" x14ac:dyDescent="0.25">
      <c r="A34" s="69"/>
      <c r="B34" s="68"/>
      <c r="C34" s="68"/>
      <c r="D34" s="68"/>
      <c r="E34" s="69"/>
      <c r="F34" s="279"/>
      <c r="G34" s="69"/>
      <c r="H34" s="292"/>
      <c r="I34" s="292"/>
      <c r="J34" s="455"/>
      <c r="K34" s="205"/>
      <c r="L34" s="295"/>
      <c r="M34" s="296"/>
      <c r="N34" s="278"/>
      <c r="O34" s="291"/>
      <c r="P34" s="60"/>
      <c r="Q34" s="60"/>
      <c r="R34" s="60"/>
      <c r="S34" s="60"/>
    </row>
    <row r="35" spans="1:19" x14ac:dyDescent="0.25">
      <c r="A35" s="13"/>
      <c r="B35" s="1"/>
      <c r="C35" s="68"/>
      <c r="D35" s="1"/>
      <c r="E35" s="1"/>
      <c r="F35" s="2"/>
      <c r="G35" s="1"/>
      <c r="H35" s="80"/>
      <c r="I35" s="80"/>
      <c r="J35" s="1"/>
      <c r="K35" s="6"/>
      <c r="L35" s="1"/>
      <c r="M35" s="1"/>
      <c r="N35" s="226"/>
      <c r="O35" s="227"/>
      <c r="P35" s="6"/>
      <c r="Q35" s="6"/>
      <c r="R35" s="6"/>
      <c r="S35" s="280"/>
    </row>
    <row r="36" spans="1:19" x14ac:dyDescent="0.25">
      <c r="A36" s="13"/>
      <c r="B36" s="1"/>
      <c r="C36" s="1"/>
      <c r="D36" s="1"/>
      <c r="E36" s="1"/>
      <c r="F36" s="2"/>
      <c r="G36" s="1"/>
      <c r="H36" s="80"/>
      <c r="I36" s="80"/>
      <c r="J36" s="1"/>
      <c r="K36" s="6"/>
      <c r="L36" s="1"/>
      <c r="M36" s="1"/>
      <c r="N36" s="226"/>
      <c r="O36" s="227"/>
      <c r="P36" s="6"/>
      <c r="Q36" s="6"/>
      <c r="R36" s="6"/>
      <c r="S36" s="1"/>
    </row>
    <row r="37" spans="1:19" x14ac:dyDescent="0.25">
      <c r="A37" s="13"/>
      <c r="B37" s="1"/>
      <c r="C37" s="1"/>
      <c r="D37" s="1"/>
      <c r="E37" s="1"/>
      <c r="F37" s="2"/>
      <c r="G37" s="1"/>
      <c r="H37" s="80"/>
      <c r="I37" s="80"/>
      <c r="J37" s="1"/>
      <c r="K37" s="6"/>
      <c r="L37" s="1"/>
      <c r="M37" s="1"/>
      <c r="N37" s="226"/>
      <c r="O37" s="227"/>
      <c r="P37" s="6"/>
      <c r="Q37" s="6"/>
      <c r="R37" s="6"/>
      <c r="S37" s="1"/>
    </row>
    <row r="38" spans="1:19" x14ac:dyDescent="0.25">
      <c r="A38" s="13"/>
      <c r="B38" s="1"/>
      <c r="C38" s="1"/>
      <c r="D38" s="1"/>
      <c r="E38" s="1"/>
      <c r="F38" s="2"/>
      <c r="G38" s="1"/>
      <c r="H38" s="80"/>
      <c r="I38" s="80"/>
      <c r="J38" s="1"/>
      <c r="K38" s="6"/>
      <c r="L38" s="1"/>
      <c r="M38" s="1"/>
      <c r="N38" s="226"/>
      <c r="O38" s="227"/>
      <c r="P38" s="6"/>
      <c r="Q38" s="6"/>
      <c r="R38" s="6"/>
      <c r="S38" s="1"/>
    </row>
    <row r="39" spans="1:19" x14ac:dyDescent="0.25">
      <c r="C39" s="1"/>
      <c r="F39" s="456"/>
      <c r="O39" s="457"/>
    </row>
    <row r="40" spans="1:19" x14ac:dyDescent="0.25">
      <c r="F40" s="456"/>
      <c r="O40" s="457"/>
    </row>
    <row r="41" spans="1:19" x14ac:dyDescent="0.25">
      <c r="F41" s="456"/>
      <c r="O41" s="457"/>
    </row>
    <row r="42" spans="1:19" x14ac:dyDescent="0.25">
      <c r="F42" s="456"/>
      <c r="O42" s="457"/>
    </row>
    <row r="43" spans="1:19" x14ac:dyDescent="0.25">
      <c r="F43" s="456"/>
      <c r="O43" s="457"/>
    </row>
    <row r="44" spans="1:19" x14ac:dyDescent="0.25">
      <c r="F44" s="456"/>
      <c r="O44" s="457"/>
    </row>
    <row r="48" spans="1:19" x14ac:dyDescent="0.25">
      <c r="A48" s="13"/>
      <c r="B48" s="1"/>
      <c r="C48" s="1"/>
      <c r="D48" s="1"/>
      <c r="E48" s="1"/>
      <c r="F48" s="2"/>
      <c r="G48" s="1"/>
      <c r="H48" s="80"/>
      <c r="I48" s="80"/>
      <c r="J48" s="1"/>
      <c r="K48" s="6"/>
      <c r="L48" s="1"/>
      <c r="M48" s="1"/>
      <c r="N48" s="226"/>
      <c r="O48" s="227"/>
      <c r="P48" s="6"/>
      <c r="Q48" s="6"/>
      <c r="R48" s="6"/>
      <c r="S48" s="1"/>
    </row>
    <row r="49" spans="1:19" x14ac:dyDescent="0.25">
      <c r="A49" s="13"/>
      <c r="B49" s="1"/>
      <c r="C49" s="1"/>
      <c r="D49" s="1"/>
      <c r="E49" s="1"/>
      <c r="F49" s="2"/>
      <c r="G49" s="1"/>
      <c r="H49" s="80"/>
      <c r="I49" s="80"/>
      <c r="J49" s="1"/>
      <c r="K49" s="6"/>
      <c r="L49" s="1"/>
      <c r="M49" s="1"/>
      <c r="N49" s="226"/>
      <c r="O49" s="227"/>
      <c r="P49" s="6"/>
      <c r="Q49" s="6"/>
      <c r="R49" s="6"/>
      <c r="S49" s="1"/>
    </row>
    <row r="50" spans="1:19" x14ac:dyDescent="0.25">
      <c r="A50" s="13"/>
      <c r="B50" s="1"/>
      <c r="C50" s="1"/>
      <c r="D50" s="1"/>
      <c r="E50" s="1"/>
      <c r="F50" s="2"/>
      <c r="G50" s="1"/>
      <c r="H50" s="80"/>
      <c r="I50" s="406"/>
      <c r="J50" s="281"/>
      <c r="K50" s="227"/>
      <c r="L50" s="281"/>
      <c r="M50" s="281"/>
      <c r="N50" s="407"/>
      <c r="O50" s="227"/>
      <c r="P50" s="227"/>
      <c r="Q50" s="227"/>
      <c r="R50" s="227"/>
      <c r="S50" s="281"/>
    </row>
    <row r="51" spans="1:19" x14ac:dyDescent="0.25">
      <c r="A51" s="13"/>
      <c r="B51" s="1"/>
      <c r="C51" s="1"/>
      <c r="D51" s="1"/>
      <c r="E51" s="1"/>
      <c r="F51" s="2"/>
      <c r="G51" s="1"/>
      <c r="H51" s="80"/>
      <c r="I51" s="406"/>
      <c r="J51" s="281"/>
      <c r="K51" s="227"/>
      <c r="L51" s="281"/>
      <c r="M51" s="281"/>
      <c r="N51" s="407"/>
      <c r="O51" s="227"/>
      <c r="P51" s="227"/>
      <c r="Q51" s="227"/>
      <c r="R51" s="227"/>
      <c r="S51" s="281"/>
    </row>
    <row r="52" spans="1:19" x14ac:dyDescent="0.25">
      <c r="A52" s="1"/>
      <c r="B52" s="1"/>
      <c r="C52" s="1" t="s">
        <v>139</v>
      </c>
      <c r="D52" s="2"/>
      <c r="E52" s="1"/>
      <c r="F52" s="2"/>
      <c r="G52" s="1"/>
      <c r="H52" s="80"/>
      <c r="I52" s="80"/>
      <c r="J52" s="1"/>
      <c r="K52" s="6"/>
      <c r="L52" s="1"/>
      <c r="M52" s="1"/>
      <c r="N52" s="226"/>
      <c r="O52" s="227"/>
      <c r="P52" s="6"/>
      <c r="Q52" s="6"/>
      <c r="R52" s="6"/>
      <c r="S52" s="1"/>
    </row>
    <row r="53" spans="1:19" x14ac:dyDescent="0.25">
      <c r="A53" s="1"/>
      <c r="B53" s="1"/>
      <c r="C53" s="1"/>
      <c r="D53" s="2"/>
      <c r="E53" s="1"/>
      <c r="F53" s="2"/>
      <c r="G53" s="1"/>
      <c r="H53" s="80"/>
      <c r="I53" s="80"/>
      <c r="J53" s="1"/>
      <c r="K53" s="6"/>
      <c r="L53" s="1"/>
      <c r="M53" s="1"/>
      <c r="N53" s="226"/>
      <c r="O53" s="227"/>
      <c r="P53" s="6"/>
      <c r="Q53" s="6"/>
      <c r="R53" s="6"/>
      <c r="S53" s="1"/>
    </row>
    <row r="54" spans="1:19" x14ac:dyDescent="0.25">
      <c r="A54" s="1"/>
      <c r="B54" s="14" t="s">
        <v>0</v>
      </c>
      <c r="C54" s="14"/>
      <c r="D54" s="14"/>
      <c r="E54" s="147" t="s">
        <v>380</v>
      </c>
      <c r="F54" s="147"/>
      <c r="G54" s="183"/>
      <c r="H54" s="183"/>
      <c r="I54" s="183"/>
      <c r="J54" s="183"/>
      <c r="K54" s="10"/>
      <c r="L54" s="11"/>
      <c r="M54" s="11"/>
      <c r="N54" s="228"/>
      <c r="O54" s="227"/>
      <c r="P54" s="6"/>
      <c r="Q54" s="6"/>
      <c r="R54" s="6"/>
      <c r="S54" s="1"/>
    </row>
    <row r="55" spans="1:19" x14ac:dyDescent="0.25">
      <c r="A55" s="1"/>
      <c r="B55" s="92" t="s">
        <v>2</v>
      </c>
      <c r="C55" s="92"/>
      <c r="D55" s="92"/>
      <c r="E55" s="83" t="s">
        <v>381</v>
      </c>
      <c r="F55" s="83"/>
      <c r="G55" s="83"/>
      <c r="H55" s="83"/>
      <c r="I55" s="83"/>
      <c r="J55" s="360"/>
      <c r="K55" s="10"/>
      <c r="L55" s="11"/>
      <c r="M55" s="11"/>
      <c r="N55" s="228"/>
      <c r="O55" s="227"/>
      <c r="P55" s="6"/>
      <c r="Q55" s="6"/>
      <c r="R55" s="6"/>
      <c r="S55" s="1"/>
    </row>
    <row r="56" spans="1:19" x14ac:dyDescent="0.25">
      <c r="A56" s="13"/>
      <c r="B56" s="90" t="s">
        <v>4</v>
      </c>
      <c r="C56" s="90"/>
      <c r="D56" s="90"/>
      <c r="E56" s="231" t="s">
        <v>69</v>
      </c>
      <c r="F56" s="231"/>
      <c r="G56" s="361"/>
      <c r="H56" s="87"/>
      <c r="I56" s="88"/>
      <c r="J56" s="89"/>
      <c r="K56" s="6"/>
      <c r="L56" s="11"/>
      <c r="M56" s="11"/>
      <c r="N56" s="228"/>
      <c r="O56" s="227"/>
      <c r="P56" s="6"/>
      <c r="Q56" s="6"/>
      <c r="R56" s="6"/>
      <c r="S56" s="1"/>
    </row>
    <row r="57" spans="1:19" ht="15.75" thickBot="1" x14ac:dyDescent="0.3">
      <c r="A57" s="13"/>
      <c r="B57" s="25"/>
      <c r="C57" s="25"/>
      <c r="D57" s="25"/>
      <c r="E57" s="25"/>
      <c r="F57" s="25"/>
      <c r="G57" s="26"/>
      <c r="H57" s="94"/>
      <c r="I57" s="95"/>
      <c r="J57" s="27"/>
      <c r="K57" s="26"/>
      <c r="L57" s="27"/>
      <c r="M57" s="27"/>
      <c r="N57" s="298"/>
      <c r="O57" s="291"/>
      <c r="P57" s="26"/>
      <c r="Q57" s="26"/>
      <c r="R57" s="26"/>
      <c r="S57" s="1"/>
    </row>
    <row r="58" spans="1:19" x14ac:dyDescent="0.25">
      <c r="A58" s="37"/>
      <c r="B58" s="408" t="s">
        <v>217</v>
      </c>
      <c r="C58" s="409" t="s">
        <v>7</v>
      </c>
      <c r="D58" s="410"/>
      <c r="E58" s="411" t="s">
        <v>218</v>
      </c>
      <c r="F58" s="411" t="s">
        <v>219</v>
      </c>
      <c r="G58" s="411" t="s">
        <v>10</v>
      </c>
      <c r="H58" s="412" t="s">
        <v>73</v>
      </c>
      <c r="I58" s="409" t="s">
        <v>12</v>
      </c>
      <c r="J58" s="413"/>
      <c r="K58" s="413"/>
      <c r="L58" s="413"/>
      <c r="M58" s="410"/>
      <c r="N58" s="409" t="s">
        <v>13</v>
      </c>
      <c r="O58" s="410"/>
      <c r="P58" s="409" t="s">
        <v>14</v>
      </c>
      <c r="Q58" s="410"/>
      <c r="R58" s="409" t="s">
        <v>15</v>
      </c>
      <c r="S58" s="414"/>
    </row>
    <row r="59" spans="1:19" x14ac:dyDescent="0.25">
      <c r="A59" s="37"/>
      <c r="B59" s="415"/>
      <c r="C59" s="416" t="s">
        <v>16</v>
      </c>
      <c r="D59" s="416" t="s">
        <v>17</v>
      </c>
      <c r="E59" s="417"/>
      <c r="F59" s="417"/>
      <c r="G59" s="417"/>
      <c r="H59" s="418"/>
      <c r="I59" s="419" t="s">
        <v>18</v>
      </c>
      <c r="J59" s="420"/>
      <c r="K59" s="419" t="s">
        <v>19</v>
      </c>
      <c r="L59" s="421"/>
      <c r="M59" s="420"/>
      <c r="N59" s="422" t="s">
        <v>20</v>
      </c>
      <c r="O59" s="423"/>
      <c r="P59" s="423" t="s">
        <v>20</v>
      </c>
      <c r="Q59" s="423"/>
      <c r="R59" s="423"/>
      <c r="S59" s="424"/>
    </row>
    <row r="60" spans="1:19" ht="23.25" thickBot="1" x14ac:dyDescent="0.3">
      <c r="A60" s="37"/>
      <c r="B60" s="415"/>
      <c r="C60" s="417"/>
      <c r="D60" s="417"/>
      <c r="E60" s="417"/>
      <c r="F60" s="417"/>
      <c r="G60" s="417"/>
      <c r="H60" s="418"/>
      <c r="I60" s="425" t="s">
        <v>24</v>
      </c>
      <c r="J60" s="426" t="s">
        <v>22</v>
      </c>
      <c r="K60" s="426" t="s">
        <v>220</v>
      </c>
      <c r="L60" s="426" t="s">
        <v>24</v>
      </c>
      <c r="M60" s="427" t="s">
        <v>25</v>
      </c>
      <c r="N60" s="428" t="s">
        <v>26</v>
      </c>
      <c r="O60" s="426" t="s">
        <v>25</v>
      </c>
      <c r="P60" s="426" t="s">
        <v>21</v>
      </c>
      <c r="Q60" s="426" t="s">
        <v>25</v>
      </c>
      <c r="R60" s="426" t="s">
        <v>27</v>
      </c>
      <c r="S60" s="429" t="s">
        <v>28</v>
      </c>
    </row>
    <row r="61" spans="1:19" ht="113.25" thickBot="1" x14ac:dyDescent="0.3">
      <c r="A61" s="37"/>
      <c r="B61" s="47"/>
      <c r="C61" s="48" t="s">
        <v>382</v>
      </c>
      <c r="D61" s="48" t="s">
        <v>383</v>
      </c>
      <c r="E61" s="48" t="s">
        <v>38</v>
      </c>
      <c r="F61" s="48" t="s">
        <v>38</v>
      </c>
      <c r="G61" s="48" t="s">
        <v>328</v>
      </c>
      <c r="H61" s="49">
        <v>3364495.15</v>
      </c>
      <c r="I61" s="49"/>
      <c r="J61" s="49">
        <v>3364495.15</v>
      </c>
      <c r="K61" s="48">
        <v>0</v>
      </c>
      <c r="L61" s="48">
        <v>0</v>
      </c>
      <c r="M61" s="430" t="s">
        <v>33</v>
      </c>
      <c r="N61" s="52">
        <f t="shared" ref="N61:N66" si="4">(I61*100)/H61</f>
        <v>0</v>
      </c>
      <c r="O61" s="48">
        <v>100</v>
      </c>
      <c r="P61" s="48">
        <f t="shared" ref="P61:P66" si="5">(I61*100)/H61</f>
        <v>0</v>
      </c>
      <c r="Q61" s="48">
        <v>100</v>
      </c>
      <c r="R61" s="48"/>
      <c r="S61" s="53" t="s">
        <v>34</v>
      </c>
    </row>
    <row r="62" spans="1:19" ht="45.75" thickBot="1" x14ac:dyDescent="0.3">
      <c r="A62" s="37"/>
      <c r="B62" s="458" t="s">
        <v>384</v>
      </c>
      <c r="C62" s="449" t="s">
        <v>385</v>
      </c>
      <c r="D62" s="449" t="s">
        <v>386</v>
      </c>
      <c r="E62" s="449" t="s">
        <v>387</v>
      </c>
      <c r="F62" s="449" t="s">
        <v>388</v>
      </c>
      <c r="G62" s="449" t="s">
        <v>359</v>
      </c>
      <c r="H62" s="395">
        <v>610000</v>
      </c>
      <c r="I62" s="395"/>
      <c r="J62" s="395">
        <v>610000</v>
      </c>
      <c r="K62" s="449">
        <v>0</v>
      </c>
      <c r="L62" s="449">
        <v>0</v>
      </c>
      <c r="M62" s="459" t="s">
        <v>33</v>
      </c>
      <c r="N62" s="460">
        <f t="shared" si="4"/>
        <v>0</v>
      </c>
      <c r="O62" s="449">
        <v>100</v>
      </c>
      <c r="P62" s="449">
        <f t="shared" si="5"/>
        <v>0</v>
      </c>
      <c r="Q62" s="449">
        <v>100</v>
      </c>
      <c r="R62" s="449"/>
      <c r="S62" s="461" t="s">
        <v>34</v>
      </c>
    </row>
    <row r="63" spans="1:19" ht="45.75" thickBot="1" x14ac:dyDescent="0.3">
      <c r="A63" s="37"/>
      <c r="B63" s="47" t="s">
        <v>418</v>
      </c>
      <c r="C63" s="48" t="s">
        <v>419</v>
      </c>
      <c r="D63" s="48" t="s">
        <v>420</v>
      </c>
      <c r="E63" s="48" t="s">
        <v>421</v>
      </c>
      <c r="F63" s="48" t="s">
        <v>422</v>
      </c>
      <c r="G63" s="48" t="s">
        <v>423</v>
      </c>
      <c r="H63" s="49">
        <v>639000</v>
      </c>
      <c r="I63" s="49"/>
      <c r="J63" s="49">
        <v>191700</v>
      </c>
      <c r="K63" s="48">
        <v>0</v>
      </c>
      <c r="L63" s="48">
        <v>0</v>
      </c>
      <c r="M63" s="430">
        <v>0</v>
      </c>
      <c r="N63" s="52">
        <f t="shared" si="4"/>
        <v>0</v>
      </c>
      <c r="O63" s="48">
        <f>J63*100/H63</f>
        <v>30</v>
      </c>
      <c r="P63" s="48">
        <f t="shared" si="5"/>
        <v>0</v>
      </c>
      <c r="Q63" s="48">
        <v>0</v>
      </c>
      <c r="R63" s="48"/>
      <c r="S63" s="53" t="s">
        <v>34</v>
      </c>
    </row>
    <row r="64" spans="1:19" ht="45.75" thickBot="1" x14ac:dyDescent="0.3">
      <c r="A64" s="37"/>
      <c r="B64" s="47" t="s">
        <v>424</v>
      </c>
      <c r="C64" s="48" t="s">
        <v>425</v>
      </c>
      <c r="D64" s="48" t="s">
        <v>426</v>
      </c>
      <c r="E64" s="48" t="s">
        <v>427</v>
      </c>
      <c r="F64" s="48" t="s">
        <v>428</v>
      </c>
      <c r="G64" s="48" t="s">
        <v>429</v>
      </c>
      <c r="H64" s="49">
        <v>355000</v>
      </c>
      <c r="I64" s="49"/>
      <c r="J64" s="49">
        <v>106500</v>
      </c>
      <c r="K64" s="48">
        <v>0</v>
      </c>
      <c r="L64" s="48">
        <v>0</v>
      </c>
      <c r="M64" s="430">
        <v>0</v>
      </c>
      <c r="N64" s="52">
        <f t="shared" si="4"/>
        <v>0</v>
      </c>
      <c r="O64" s="48">
        <f>J64*100/H64</f>
        <v>30</v>
      </c>
      <c r="P64" s="48">
        <f t="shared" si="5"/>
        <v>0</v>
      </c>
      <c r="Q64" s="48">
        <v>0</v>
      </c>
      <c r="R64" s="48"/>
      <c r="S64" s="53" t="s">
        <v>34</v>
      </c>
    </row>
    <row r="65" spans="1:19" ht="90.75" thickBot="1" x14ac:dyDescent="0.3">
      <c r="A65" s="142"/>
      <c r="B65" s="431" t="s">
        <v>389</v>
      </c>
      <c r="C65" s="432" t="s">
        <v>390</v>
      </c>
      <c r="D65" s="432" t="s">
        <v>391</v>
      </c>
      <c r="E65" s="432" t="s">
        <v>65</v>
      </c>
      <c r="F65" s="433" t="s">
        <v>392</v>
      </c>
      <c r="G65" s="433" t="s">
        <v>393</v>
      </c>
      <c r="H65" s="434">
        <v>338716.12</v>
      </c>
      <c r="I65" s="434">
        <v>11754.29</v>
      </c>
      <c r="J65" s="434">
        <f>169358.06+157603.77+11754.29</f>
        <v>338716.11999999994</v>
      </c>
      <c r="K65" s="435">
        <v>0</v>
      </c>
      <c r="L65" s="435">
        <v>0</v>
      </c>
      <c r="M65" s="436" t="s">
        <v>33</v>
      </c>
      <c r="N65" s="437">
        <f t="shared" si="4"/>
        <v>3.4702481830507508</v>
      </c>
      <c r="O65" s="437">
        <f>J65*100/H65</f>
        <v>99.999999999999986</v>
      </c>
      <c r="P65" s="437">
        <f t="shared" si="5"/>
        <v>3.4702481830507508</v>
      </c>
      <c r="Q65" s="437">
        <f>J65*100/H65</f>
        <v>99.999999999999986</v>
      </c>
      <c r="R65" s="435"/>
      <c r="S65" s="438" t="s">
        <v>34</v>
      </c>
    </row>
    <row r="66" spans="1:19" ht="45.75" thickBot="1" x14ac:dyDescent="0.3">
      <c r="A66" s="142"/>
      <c r="B66" s="217" t="s">
        <v>394</v>
      </c>
      <c r="C66" s="218" t="s">
        <v>395</v>
      </c>
      <c r="D66" s="218" t="s">
        <v>396</v>
      </c>
      <c r="E66" s="218" t="s">
        <v>100</v>
      </c>
      <c r="F66" s="48" t="s">
        <v>191</v>
      </c>
      <c r="G66" s="48" t="s">
        <v>397</v>
      </c>
      <c r="H66" s="211">
        <v>1218043.1499999999</v>
      </c>
      <c r="I66" s="211">
        <v>609057.41</v>
      </c>
      <c r="J66" s="211">
        <f>608985.74+609057.41</f>
        <v>1218043.1499999999</v>
      </c>
      <c r="K66" s="213">
        <v>0</v>
      </c>
      <c r="L66" s="213">
        <v>0</v>
      </c>
      <c r="M66" s="214" t="s">
        <v>33</v>
      </c>
      <c r="N66" s="215">
        <f t="shared" si="4"/>
        <v>50.002942014000084</v>
      </c>
      <c r="O66" s="215">
        <f>J66*100/H66</f>
        <v>100</v>
      </c>
      <c r="P66" s="215">
        <f t="shared" si="5"/>
        <v>50.002942014000084</v>
      </c>
      <c r="Q66" s="215">
        <f>J66*100/H66</f>
        <v>100</v>
      </c>
      <c r="R66" s="213"/>
      <c r="S66" s="216" t="s">
        <v>34</v>
      </c>
    </row>
    <row r="67" spans="1:19" x14ac:dyDescent="0.25">
      <c r="A67" s="142"/>
      <c r="B67" s="302"/>
      <c r="C67" s="302"/>
      <c r="D67" s="302"/>
      <c r="E67" s="302"/>
      <c r="F67" s="54"/>
      <c r="G67" s="54"/>
      <c r="H67" s="203"/>
      <c r="I67" s="203"/>
      <c r="J67" s="203"/>
      <c r="K67" s="142"/>
      <c r="L67" s="142"/>
      <c r="M67" s="143"/>
      <c r="N67" s="144"/>
      <c r="O67" s="144"/>
      <c r="P67" s="144"/>
      <c r="Q67" s="144"/>
      <c r="R67" s="142"/>
      <c r="S67" s="142"/>
    </row>
    <row r="68" spans="1:19" x14ac:dyDescent="0.25">
      <c r="A68" s="142"/>
      <c r="B68" s="302"/>
      <c r="C68" s="302"/>
      <c r="D68" s="302"/>
      <c r="E68" s="302"/>
      <c r="F68" s="54"/>
      <c r="G68" s="54"/>
      <c r="H68" s="203"/>
      <c r="I68" s="203"/>
      <c r="J68" s="203"/>
      <c r="K68" s="142"/>
      <c r="L68" s="142"/>
      <c r="M68" s="143"/>
      <c r="N68" s="144"/>
      <c r="O68" s="144"/>
      <c r="P68" s="144"/>
      <c r="Q68" s="144"/>
      <c r="R68" s="142"/>
      <c r="S68" s="142"/>
    </row>
    <row r="69" spans="1:19" x14ac:dyDescent="0.25">
      <c r="A69" s="142"/>
      <c r="B69" s="302"/>
      <c r="C69" s="302"/>
      <c r="D69" s="302"/>
      <c r="E69" s="302"/>
      <c r="F69" s="54"/>
      <c r="G69" s="54"/>
      <c r="H69" s="203"/>
      <c r="I69" s="203"/>
      <c r="J69" s="203"/>
      <c r="K69" s="142"/>
      <c r="L69" s="142"/>
      <c r="M69" s="143"/>
      <c r="N69" s="144"/>
      <c r="O69" s="144"/>
      <c r="P69" s="144"/>
      <c r="Q69" s="144"/>
      <c r="R69" s="142"/>
      <c r="S69" s="142"/>
    </row>
    <row r="70" spans="1:19" x14ac:dyDescent="0.25">
      <c r="A70" s="142"/>
      <c r="B70" s="302"/>
      <c r="C70" s="302"/>
      <c r="D70" s="302"/>
      <c r="E70" s="302"/>
      <c r="F70" s="54"/>
      <c r="G70" s="54"/>
      <c r="H70" s="203"/>
      <c r="I70" s="203"/>
      <c r="J70" s="203"/>
      <c r="K70" s="142"/>
      <c r="L70" s="142"/>
      <c r="M70" s="143"/>
      <c r="N70" s="144"/>
      <c r="O70" s="144"/>
      <c r="P70" s="144"/>
      <c r="Q70" s="144"/>
      <c r="R70" s="142"/>
      <c r="S70" s="142"/>
    </row>
    <row r="71" spans="1:19" ht="15.75" thickBot="1" x14ac:dyDescent="0.3">
      <c r="A71" s="142"/>
      <c r="B71" s="302"/>
      <c r="C71" s="302"/>
      <c r="D71" s="302"/>
      <c r="E71" s="302"/>
      <c r="F71" s="54"/>
      <c r="G71" s="54"/>
      <c r="H71" s="203"/>
      <c r="I71" s="203"/>
      <c r="J71" s="203"/>
      <c r="K71" s="142"/>
      <c r="L71" s="142"/>
      <c r="M71" s="143"/>
      <c r="N71" s="144"/>
      <c r="O71" s="144"/>
      <c r="P71" s="144"/>
      <c r="Q71" s="144"/>
      <c r="R71" s="142"/>
      <c r="S71" s="142"/>
    </row>
    <row r="72" spans="1:19" ht="45.75" thickBot="1" x14ac:dyDescent="0.3">
      <c r="A72" s="142"/>
      <c r="B72" s="217" t="s">
        <v>430</v>
      </c>
      <c r="C72" s="218" t="s">
        <v>431</v>
      </c>
      <c r="D72" s="218" t="s">
        <v>396</v>
      </c>
      <c r="E72" s="218" t="s">
        <v>172</v>
      </c>
      <c r="F72" s="48" t="s">
        <v>432</v>
      </c>
      <c r="G72" s="48" t="s">
        <v>397</v>
      </c>
      <c r="H72" s="211">
        <v>1218983.7</v>
      </c>
      <c r="I72" s="211">
        <v>609491.86</v>
      </c>
      <c r="J72" s="211">
        <v>609491.86</v>
      </c>
      <c r="K72" s="213">
        <v>0</v>
      </c>
      <c r="L72" s="213">
        <v>0</v>
      </c>
      <c r="M72" s="214" t="s">
        <v>33</v>
      </c>
      <c r="N72" s="215">
        <f t="shared" ref="N72" si="6">(I72*100)/H72</f>
        <v>50.000000820355517</v>
      </c>
      <c r="O72" s="215">
        <f>J72*100/H72</f>
        <v>50.000000820355517</v>
      </c>
      <c r="P72" s="215">
        <f t="shared" ref="P72" si="7">(I72*100)/H72</f>
        <v>50.000000820355517</v>
      </c>
      <c r="Q72" s="215">
        <f>J72*100/H72</f>
        <v>50.000000820355517</v>
      </c>
      <c r="R72" s="213"/>
      <c r="S72" s="216" t="s">
        <v>34</v>
      </c>
    </row>
    <row r="73" spans="1:19" ht="57" thickBot="1" x14ac:dyDescent="0.3">
      <c r="A73" s="142"/>
      <c r="B73" s="439" t="s">
        <v>398</v>
      </c>
      <c r="C73" s="440" t="s">
        <v>399</v>
      </c>
      <c r="D73" s="440" t="s">
        <v>400</v>
      </c>
      <c r="E73" s="440" t="s">
        <v>158</v>
      </c>
      <c r="F73" s="441" t="s">
        <v>401</v>
      </c>
      <c r="G73" s="441" t="s">
        <v>433</v>
      </c>
      <c r="H73" s="442">
        <v>283993.86</v>
      </c>
      <c r="I73" s="442"/>
      <c r="J73" s="442">
        <v>283993.86</v>
      </c>
      <c r="K73" s="443">
        <v>0</v>
      </c>
      <c r="L73" s="443">
        <v>0</v>
      </c>
      <c r="M73" s="444" t="s">
        <v>33</v>
      </c>
      <c r="N73" s="445">
        <f>I73*100/H73</f>
        <v>0</v>
      </c>
      <c r="O73" s="445">
        <v>100</v>
      </c>
      <c r="P73" s="445">
        <v>0</v>
      </c>
      <c r="Q73" s="445">
        <v>100</v>
      </c>
      <c r="R73" s="443"/>
      <c r="S73" s="446" t="s">
        <v>34</v>
      </c>
    </row>
    <row r="74" spans="1:19" ht="79.5" thickBot="1" x14ac:dyDescent="0.3">
      <c r="A74" s="142"/>
      <c r="B74" s="439" t="s">
        <v>403</v>
      </c>
      <c r="C74" s="440" t="s">
        <v>404</v>
      </c>
      <c r="D74" s="440" t="s">
        <v>405</v>
      </c>
      <c r="E74" s="440" t="s">
        <v>172</v>
      </c>
      <c r="F74" s="441" t="s">
        <v>406</v>
      </c>
      <c r="G74" s="441" t="s">
        <v>407</v>
      </c>
      <c r="H74" s="442">
        <v>496364.11</v>
      </c>
      <c r="I74" s="442"/>
      <c r="J74" s="442">
        <v>496364.11</v>
      </c>
      <c r="K74" s="443">
        <v>0</v>
      </c>
      <c r="L74" s="443">
        <v>0</v>
      </c>
      <c r="M74" s="444" t="s">
        <v>33</v>
      </c>
      <c r="N74" s="445">
        <f t="shared" ref="N74:N77" si="8">(I74*100)/H74</f>
        <v>0</v>
      </c>
      <c r="O74" s="445">
        <f>J74*100/H74</f>
        <v>100</v>
      </c>
      <c r="P74" s="445">
        <f t="shared" ref="P74:P77" si="9">(I74*100)/H74</f>
        <v>0</v>
      </c>
      <c r="Q74" s="445">
        <f>J74*100/H74</f>
        <v>100</v>
      </c>
      <c r="R74" s="443"/>
      <c r="S74" s="446" t="s">
        <v>34</v>
      </c>
    </row>
    <row r="75" spans="1:19" ht="68.25" thickBot="1" x14ac:dyDescent="0.3">
      <c r="A75" s="142"/>
      <c r="B75" s="447" t="s">
        <v>408</v>
      </c>
      <c r="C75" s="448" t="s">
        <v>409</v>
      </c>
      <c r="D75" s="448" t="s">
        <v>410</v>
      </c>
      <c r="E75" s="448" t="s">
        <v>100</v>
      </c>
      <c r="F75" s="449" t="s">
        <v>411</v>
      </c>
      <c r="G75" s="449" t="s">
        <v>412</v>
      </c>
      <c r="H75" s="396">
        <v>201038.81</v>
      </c>
      <c r="I75" s="396"/>
      <c r="J75" s="396">
        <f>95800.69+94413.98+10824.14</f>
        <v>201038.81</v>
      </c>
      <c r="K75" s="450">
        <v>0</v>
      </c>
      <c r="L75" s="450">
        <v>0</v>
      </c>
      <c r="M75" s="451" t="s">
        <v>33</v>
      </c>
      <c r="N75" s="452">
        <f t="shared" si="8"/>
        <v>0</v>
      </c>
      <c r="O75" s="452">
        <f>J75*100/H75</f>
        <v>100</v>
      </c>
      <c r="P75" s="452">
        <f t="shared" si="9"/>
        <v>0</v>
      </c>
      <c r="Q75" s="452">
        <f>J75*100/H75</f>
        <v>100</v>
      </c>
      <c r="R75" s="450"/>
      <c r="S75" s="453" t="s">
        <v>34</v>
      </c>
    </row>
    <row r="76" spans="1:19" ht="57" thickBot="1" x14ac:dyDescent="0.3">
      <c r="A76" s="142"/>
      <c r="B76" s="447" t="s">
        <v>413</v>
      </c>
      <c r="C76" s="448" t="s">
        <v>414</v>
      </c>
      <c r="D76" s="448" t="s">
        <v>415</v>
      </c>
      <c r="E76" s="448" t="s">
        <v>100</v>
      </c>
      <c r="F76" s="449" t="s">
        <v>416</v>
      </c>
      <c r="G76" s="449" t="s">
        <v>417</v>
      </c>
      <c r="H76" s="396">
        <v>303625.43</v>
      </c>
      <c r="I76" s="396"/>
      <c r="J76" s="396">
        <f>144685.74+148115.55+10824.14</f>
        <v>303625.43</v>
      </c>
      <c r="K76" s="450">
        <v>0</v>
      </c>
      <c r="L76" s="450">
        <v>0</v>
      </c>
      <c r="M76" s="451" t="s">
        <v>33</v>
      </c>
      <c r="N76" s="452">
        <f t="shared" si="8"/>
        <v>0</v>
      </c>
      <c r="O76" s="452">
        <f>J76*100/H76</f>
        <v>100</v>
      </c>
      <c r="P76" s="452">
        <f t="shared" si="9"/>
        <v>0</v>
      </c>
      <c r="Q76" s="452">
        <f>J76*100/H76</f>
        <v>100</v>
      </c>
      <c r="R76" s="450"/>
      <c r="S76" s="453" t="s">
        <v>34</v>
      </c>
    </row>
    <row r="77" spans="1:19" ht="45.75" thickBot="1" x14ac:dyDescent="0.3">
      <c r="A77" s="142"/>
      <c r="B77" s="217" t="s">
        <v>434</v>
      </c>
      <c r="C77" s="218" t="s">
        <v>435</v>
      </c>
      <c r="D77" s="218" t="s">
        <v>436</v>
      </c>
      <c r="E77" s="218" t="s">
        <v>158</v>
      </c>
      <c r="F77" s="48" t="s">
        <v>437</v>
      </c>
      <c r="G77" s="48" t="s">
        <v>402</v>
      </c>
      <c r="H77" s="211">
        <v>126790.81</v>
      </c>
      <c r="I77" s="211">
        <v>63395.4</v>
      </c>
      <c r="J77" s="211">
        <v>63395.4</v>
      </c>
      <c r="K77" s="213">
        <v>0</v>
      </c>
      <c r="L77" s="213">
        <v>0</v>
      </c>
      <c r="M77" s="214" t="s">
        <v>33</v>
      </c>
      <c r="N77" s="215">
        <f t="shared" si="8"/>
        <v>49.999996056496528</v>
      </c>
      <c r="O77" s="215">
        <f>J77*100/H77</f>
        <v>49.999996056496528</v>
      </c>
      <c r="P77" s="215">
        <f t="shared" si="9"/>
        <v>49.999996056496528</v>
      </c>
      <c r="Q77" s="215">
        <f>J77*100/H77</f>
        <v>49.999996056496528</v>
      </c>
      <c r="R77" s="213"/>
      <c r="S77" s="216" t="s">
        <v>34</v>
      </c>
    </row>
    <row r="78" spans="1:19" ht="15.75" thickBot="1" x14ac:dyDescent="0.3">
      <c r="A78" s="60"/>
      <c r="B78" s="59"/>
      <c r="C78" s="302"/>
      <c r="D78" s="59"/>
      <c r="E78" s="60"/>
      <c r="F78" s="60"/>
      <c r="G78" s="60" t="s">
        <v>68</v>
      </c>
      <c r="H78" s="61">
        <f>SUM(H61:H77)</f>
        <v>9156051.1400000006</v>
      </c>
      <c r="I78" s="61">
        <f>SUM(I61:I77)</f>
        <v>1293698.96</v>
      </c>
      <c r="J78" s="192">
        <f>SUM(J61:J76)</f>
        <v>7723968.4900000002</v>
      </c>
      <c r="K78" s="335">
        <v>0</v>
      </c>
      <c r="L78" s="348">
        <v>0</v>
      </c>
      <c r="M78" s="349">
        <f>SUM(M65:M65)</f>
        <v>0</v>
      </c>
      <c r="N78" s="278"/>
      <c r="O78" s="60"/>
      <c r="P78" s="60"/>
      <c r="Q78" s="60"/>
      <c r="R78" s="60"/>
      <c r="S78" s="60"/>
    </row>
    <row r="79" spans="1:19" x14ac:dyDescent="0.25">
      <c r="A79" s="60"/>
      <c r="B79" s="59"/>
      <c r="C79" s="302"/>
      <c r="D79" s="59"/>
      <c r="E79" s="60"/>
      <c r="F79" s="60"/>
      <c r="G79" s="60"/>
      <c r="H79" s="70"/>
      <c r="I79" s="70"/>
      <c r="J79" s="70"/>
      <c r="K79" s="205"/>
      <c r="L79" s="454"/>
      <c r="M79" s="336"/>
      <c r="N79" s="278"/>
      <c r="O79" s="60"/>
      <c r="P79" s="60"/>
      <c r="Q79" s="60"/>
      <c r="R79" s="60"/>
      <c r="S79" s="60"/>
    </row>
    <row r="80" spans="1:19" x14ac:dyDescent="0.25">
      <c r="A80" s="60"/>
      <c r="B80" s="59"/>
      <c r="C80" s="302"/>
      <c r="D80" s="59"/>
      <c r="E80" s="60"/>
      <c r="F80" s="60"/>
      <c r="G80" s="60"/>
      <c r="H80" s="70"/>
      <c r="I80" s="70"/>
      <c r="J80" s="70"/>
      <c r="K80" s="205"/>
      <c r="L80" s="454"/>
      <c r="M80" s="336"/>
      <c r="N80" s="278"/>
      <c r="O80" s="60"/>
      <c r="P80" s="60"/>
      <c r="Q80" s="60"/>
      <c r="R80" s="60"/>
      <c r="S80" s="60"/>
    </row>
    <row r="81" spans="1:19" x14ac:dyDescent="0.25">
      <c r="A81" s="69"/>
      <c r="B81" s="68"/>
      <c r="C81" s="68"/>
      <c r="D81" s="68"/>
      <c r="E81" s="69"/>
      <c r="F81" s="279"/>
      <c r="G81" s="69"/>
      <c r="H81" s="292"/>
      <c r="I81" s="292"/>
      <c r="J81" s="455"/>
      <c r="K81" s="205"/>
      <c r="L81" s="295"/>
      <c r="M81" s="296"/>
      <c r="N81" s="278"/>
      <c r="O81" s="291"/>
      <c r="P81" s="60"/>
      <c r="Q81" s="60"/>
      <c r="R81" s="60"/>
      <c r="S81" s="60"/>
    </row>
    <row r="82" spans="1:19" x14ac:dyDescent="0.25">
      <c r="A82" s="69"/>
      <c r="B82" s="68"/>
      <c r="C82" s="68"/>
      <c r="D82" s="68"/>
      <c r="E82" s="69"/>
      <c r="F82" s="279"/>
      <c r="G82" s="69"/>
      <c r="H82" s="292"/>
      <c r="I82" s="292"/>
      <c r="J82" s="455"/>
      <c r="K82" s="205"/>
      <c r="L82" s="295"/>
      <c r="M82" s="296"/>
      <c r="N82" s="278"/>
      <c r="O82" s="291"/>
      <c r="P82" s="60"/>
      <c r="Q82" s="60"/>
      <c r="R82" s="60"/>
      <c r="S82" s="60"/>
    </row>
    <row r="83" spans="1:19" x14ac:dyDescent="0.25">
      <c r="A83" s="69"/>
      <c r="B83" s="68"/>
      <c r="C83" s="68"/>
      <c r="D83" s="68"/>
      <c r="E83" s="69"/>
      <c r="F83" s="279"/>
      <c r="G83" s="69"/>
      <c r="H83" s="292"/>
      <c r="I83" s="292"/>
      <c r="J83" s="455"/>
      <c r="K83" s="205"/>
      <c r="L83" s="295"/>
      <c r="M83" s="296"/>
      <c r="N83" s="278"/>
      <c r="O83" s="291"/>
      <c r="P83" s="60"/>
      <c r="Q83" s="60"/>
      <c r="R83" s="60"/>
      <c r="S83" s="60"/>
    </row>
    <row r="84" spans="1:19" x14ac:dyDescent="0.25">
      <c r="A84" s="69"/>
      <c r="B84" s="68"/>
      <c r="C84" s="68"/>
      <c r="D84" s="68"/>
      <c r="E84" s="69"/>
      <c r="F84" s="279"/>
      <c r="G84" s="69"/>
      <c r="H84" s="292"/>
      <c r="I84" s="292"/>
      <c r="J84" s="455"/>
      <c r="K84" s="205"/>
      <c r="L84" s="295"/>
      <c r="M84" s="296"/>
      <c r="N84" s="278"/>
      <c r="O84" s="291"/>
      <c r="P84" s="60"/>
      <c r="Q84" s="60"/>
      <c r="R84" s="60"/>
      <c r="S84" s="60"/>
    </row>
    <row r="85" spans="1:19" x14ac:dyDescent="0.25">
      <c r="A85" s="13"/>
      <c r="B85" s="1"/>
      <c r="C85" s="68"/>
      <c r="D85" s="1"/>
      <c r="E85" s="1"/>
      <c r="F85" s="2"/>
      <c r="G85" s="1"/>
      <c r="H85" s="80"/>
      <c r="I85" s="80"/>
      <c r="J85" s="1"/>
      <c r="K85" s="6"/>
      <c r="L85" s="1"/>
      <c r="M85" s="1"/>
      <c r="N85" s="226"/>
      <c r="O85" s="227"/>
      <c r="P85" s="6"/>
      <c r="Q85" s="6"/>
      <c r="R85" s="6"/>
      <c r="S85" s="280"/>
    </row>
    <row r="86" spans="1:19" x14ac:dyDescent="0.25">
      <c r="A86" s="13"/>
      <c r="B86" s="1"/>
      <c r="C86" s="1"/>
      <c r="D86" s="1"/>
      <c r="E86" s="1"/>
      <c r="F86" s="2"/>
      <c r="G86" s="1"/>
      <c r="H86" s="80"/>
      <c r="I86" s="80"/>
      <c r="J86" s="1"/>
      <c r="K86" s="6"/>
      <c r="L86" s="1"/>
      <c r="M86" s="1"/>
      <c r="N86" s="226"/>
      <c r="O86" s="227"/>
      <c r="P86" s="6"/>
      <c r="Q86" s="6"/>
      <c r="R86" s="6"/>
      <c r="S86" s="1"/>
    </row>
    <row r="87" spans="1:19" x14ac:dyDescent="0.25">
      <c r="A87" s="13"/>
      <c r="B87" s="1"/>
      <c r="C87" s="1"/>
      <c r="D87" s="1"/>
      <c r="E87" s="1"/>
      <c r="F87" s="2"/>
      <c r="G87" s="1"/>
      <c r="H87" s="80"/>
      <c r="I87" s="80"/>
      <c r="J87" s="1"/>
      <c r="K87" s="6"/>
      <c r="L87" s="1"/>
      <c r="M87" s="1"/>
      <c r="N87" s="226"/>
      <c r="O87" s="227"/>
      <c r="P87" s="6"/>
      <c r="Q87" s="6"/>
      <c r="R87" s="6"/>
      <c r="S87" s="1"/>
    </row>
    <row r="88" spans="1:19" x14ac:dyDescent="0.25">
      <c r="C88" s="1"/>
      <c r="F88" s="456"/>
      <c r="O88" s="457"/>
    </row>
    <row r="89" spans="1:19" x14ac:dyDescent="0.25">
      <c r="F89" s="456"/>
      <c r="O89" s="457"/>
    </row>
    <row r="90" spans="1:19" x14ac:dyDescent="0.25">
      <c r="F90" s="456"/>
      <c r="O90" s="457"/>
    </row>
    <row r="91" spans="1:19" x14ac:dyDescent="0.25">
      <c r="F91" s="456"/>
      <c r="O91" s="457"/>
    </row>
    <row r="92" spans="1:19" x14ac:dyDescent="0.25">
      <c r="F92" s="456"/>
      <c r="O92" s="457"/>
    </row>
    <row r="93" spans="1:19" x14ac:dyDescent="0.25">
      <c r="F93" s="456"/>
      <c r="O93" s="457"/>
    </row>
    <row r="98" spans="1:19" x14ac:dyDescent="0.25">
      <c r="A98" s="13"/>
      <c r="B98" s="1"/>
      <c r="C98" s="1"/>
      <c r="D98" s="1"/>
      <c r="E98" s="1"/>
      <c r="F98" s="2"/>
      <c r="G98" s="1"/>
      <c r="H98" s="80"/>
      <c r="I98" s="80"/>
      <c r="J98" s="1"/>
      <c r="K98" s="6"/>
      <c r="L98" s="1"/>
      <c r="M98" s="1"/>
      <c r="N98" s="226"/>
      <c r="O98" s="227"/>
      <c r="P98" s="6"/>
      <c r="Q98" s="6"/>
      <c r="R98" s="6"/>
      <c r="S98" s="1"/>
    </row>
    <row r="99" spans="1:19" x14ac:dyDescent="0.25">
      <c r="A99" s="13"/>
      <c r="B99" s="1"/>
      <c r="C99" s="1"/>
      <c r="D99" s="1"/>
      <c r="E99" s="1"/>
      <c r="F99" s="2"/>
      <c r="G99" s="1"/>
      <c r="H99" s="80"/>
      <c r="I99" s="80"/>
      <c r="J99" s="1"/>
      <c r="K99" s="6"/>
      <c r="L99" s="1"/>
      <c r="M99" s="1"/>
      <c r="N99" s="226"/>
      <c r="O99" s="227"/>
      <c r="P99" s="6"/>
      <c r="Q99" s="6"/>
      <c r="R99" s="6"/>
      <c r="S99" s="1"/>
    </row>
    <row r="100" spans="1:19" x14ac:dyDescent="0.25">
      <c r="A100" s="13"/>
      <c r="B100" s="1"/>
      <c r="C100" s="1"/>
      <c r="D100" s="1"/>
      <c r="E100" s="1"/>
      <c r="F100" s="2"/>
      <c r="G100" s="1"/>
      <c r="H100" s="80"/>
      <c r="I100" s="406"/>
      <c r="J100" s="281"/>
      <c r="K100" s="227"/>
      <c r="L100" s="281"/>
      <c r="M100" s="281"/>
      <c r="N100" s="407"/>
      <c r="O100" s="227"/>
      <c r="P100" s="227"/>
      <c r="Q100" s="227"/>
      <c r="R100" s="227"/>
      <c r="S100" s="281"/>
    </row>
    <row r="101" spans="1:19" x14ac:dyDescent="0.25">
      <c r="A101" s="13"/>
      <c r="B101" s="1"/>
      <c r="C101" s="1"/>
      <c r="D101" s="1"/>
      <c r="E101" s="1"/>
      <c r="F101" s="2"/>
      <c r="G101" s="1"/>
      <c r="H101" s="80"/>
      <c r="I101" s="406"/>
      <c r="J101" s="281"/>
      <c r="K101" s="227"/>
      <c r="L101" s="281"/>
      <c r="M101" s="281"/>
      <c r="N101" s="407"/>
      <c r="O101" s="227"/>
      <c r="P101" s="227"/>
      <c r="Q101" s="227"/>
      <c r="R101" s="227"/>
      <c r="S101" s="281"/>
    </row>
    <row r="102" spans="1:19" x14ac:dyDescent="0.25">
      <c r="A102" s="1"/>
      <c r="B102" s="1"/>
      <c r="C102" s="1" t="s">
        <v>139</v>
      </c>
      <c r="D102" s="2"/>
      <c r="E102" s="1"/>
      <c r="F102" s="2"/>
      <c r="G102" s="1"/>
      <c r="H102" s="80"/>
      <c r="I102" s="80"/>
      <c r="J102" s="1"/>
      <c r="K102" s="6"/>
      <c r="L102" s="1"/>
      <c r="M102" s="1"/>
      <c r="N102" s="226"/>
      <c r="O102" s="227"/>
      <c r="P102" s="6"/>
      <c r="Q102" s="6"/>
      <c r="R102" s="6"/>
      <c r="S102" s="1"/>
    </row>
    <row r="103" spans="1:19" x14ac:dyDescent="0.25">
      <c r="A103" s="1"/>
      <c r="B103" s="1"/>
      <c r="C103" s="1"/>
      <c r="D103" s="2"/>
      <c r="E103" s="1"/>
      <c r="F103" s="2"/>
      <c r="G103" s="1"/>
      <c r="H103" s="80"/>
      <c r="I103" s="80"/>
      <c r="J103" s="1"/>
      <c r="K103" s="6"/>
      <c r="L103" s="1"/>
      <c r="M103" s="1"/>
      <c r="N103" s="226"/>
      <c r="O103" s="227"/>
      <c r="P103" s="6"/>
      <c r="Q103" s="6"/>
      <c r="R103" s="6"/>
      <c r="S103" s="1"/>
    </row>
    <row r="104" spans="1:19" x14ac:dyDescent="0.25">
      <c r="A104" s="1"/>
      <c r="B104" s="14" t="s">
        <v>0</v>
      </c>
      <c r="C104" s="14"/>
      <c r="D104" s="14"/>
      <c r="E104" s="147" t="s">
        <v>380</v>
      </c>
      <c r="F104" s="147"/>
      <c r="G104" s="183"/>
      <c r="H104" s="183"/>
      <c r="I104" s="183"/>
      <c r="J104" s="183"/>
      <c r="K104" s="10"/>
      <c r="L104" s="11"/>
      <c r="M104" s="11"/>
      <c r="N104" s="228"/>
      <c r="O104" s="227"/>
      <c r="P104" s="6"/>
      <c r="Q104" s="6"/>
      <c r="R104" s="6"/>
      <c r="S104" s="1"/>
    </row>
    <row r="105" spans="1:19" x14ac:dyDescent="0.25">
      <c r="A105" s="1"/>
      <c r="B105" s="92" t="s">
        <v>2</v>
      </c>
      <c r="C105" s="92"/>
      <c r="D105" s="92"/>
      <c r="E105" s="83" t="s">
        <v>381</v>
      </c>
      <c r="F105" s="83"/>
      <c r="G105" s="83"/>
      <c r="H105" s="83"/>
      <c r="I105" s="83"/>
      <c r="J105" s="360"/>
      <c r="K105" s="10"/>
      <c r="L105" s="11"/>
      <c r="M105" s="11"/>
      <c r="N105" s="228"/>
      <c r="O105" s="227"/>
      <c r="P105" s="6"/>
      <c r="Q105" s="6"/>
      <c r="R105" s="6"/>
      <c r="S105" s="1"/>
    </row>
    <row r="106" spans="1:19" x14ac:dyDescent="0.25">
      <c r="A106" s="13"/>
      <c r="B106" s="90" t="s">
        <v>4</v>
      </c>
      <c r="C106" s="90"/>
      <c r="D106" s="90"/>
      <c r="E106" s="231" t="s">
        <v>70</v>
      </c>
      <c r="F106" s="231"/>
      <c r="G106" s="361"/>
      <c r="H106" s="87"/>
      <c r="I106" s="88"/>
      <c r="J106" s="89"/>
      <c r="K106" s="6"/>
      <c r="L106" s="11"/>
      <c r="M106" s="11"/>
      <c r="N106" s="228"/>
      <c r="O106" s="227"/>
      <c r="P106" s="6"/>
      <c r="Q106" s="6"/>
      <c r="R106" s="6"/>
      <c r="S106" s="1"/>
    </row>
    <row r="107" spans="1:19" ht="15.75" thickBot="1" x14ac:dyDescent="0.3">
      <c r="A107" s="13"/>
      <c r="B107" s="25"/>
      <c r="C107" s="25"/>
      <c r="D107" s="25"/>
      <c r="E107" s="25"/>
      <c r="F107" s="25"/>
      <c r="G107" s="26"/>
      <c r="H107" s="94"/>
      <c r="I107" s="95"/>
      <c r="J107" s="27"/>
      <c r="K107" s="26"/>
      <c r="L107" s="27"/>
      <c r="M107" s="27"/>
      <c r="N107" s="298"/>
      <c r="O107" s="291"/>
      <c r="P107" s="26"/>
      <c r="Q107" s="26"/>
      <c r="R107" s="26"/>
      <c r="S107" s="1"/>
    </row>
    <row r="108" spans="1:19" x14ac:dyDescent="0.25">
      <c r="A108" s="37"/>
      <c r="B108" s="408" t="s">
        <v>217</v>
      </c>
      <c r="C108" s="409" t="s">
        <v>7</v>
      </c>
      <c r="D108" s="410"/>
      <c r="E108" s="411" t="s">
        <v>218</v>
      </c>
      <c r="F108" s="411" t="s">
        <v>219</v>
      </c>
      <c r="G108" s="411" t="s">
        <v>10</v>
      </c>
      <c r="H108" s="412" t="s">
        <v>73</v>
      </c>
      <c r="I108" s="409" t="s">
        <v>12</v>
      </c>
      <c r="J108" s="413"/>
      <c r="K108" s="413"/>
      <c r="L108" s="413"/>
      <c r="M108" s="410"/>
      <c r="N108" s="409" t="s">
        <v>13</v>
      </c>
      <c r="O108" s="410"/>
      <c r="P108" s="409" t="s">
        <v>14</v>
      </c>
      <c r="Q108" s="410"/>
      <c r="R108" s="409" t="s">
        <v>15</v>
      </c>
      <c r="S108" s="414"/>
    </row>
    <row r="109" spans="1:19" x14ac:dyDescent="0.25">
      <c r="A109" s="37"/>
      <c r="B109" s="415"/>
      <c r="C109" s="416" t="s">
        <v>16</v>
      </c>
      <c r="D109" s="416" t="s">
        <v>17</v>
      </c>
      <c r="E109" s="417"/>
      <c r="F109" s="417"/>
      <c r="G109" s="417"/>
      <c r="H109" s="418"/>
      <c r="I109" s="419" t="s">
        <v>18</v>
      </c>
      <c r="J109" s="420"/>
      <c r="K109" s="419" t="s">
        <v>19</v>
      </c>
      <c r="L109" s="421"/>
      <c r="M109" s="420"/>
      <c r="N109" s="422" t="s">
        <v>20</v>
      </c>
      <c r="O109" s="423"/>
      <c r="P109" s="423" t="s">
        <v>20</v>
      </c>
      <c r="Q109" s="423"/>
      <c r="R109" s="423"/>
      <c r="S109" s="424"/>
    </row>
    <row r="110" spans="1:19" ht="23.25" thickBot="1" x14ac:dyDescent="0.3">
      <c r="A110" s="37"/>
      <c r="B110" s="415"/>
      <c r="C110" s="417"/>
      <c r="D110" s="417"/>
      <c r="E110" s="417"/>
      <c r="F110" s="417"/>
      <c r="G110" s="417"/>
      <c r="H110" s="418"/>
      <c r="I110" s="425" t="s">
        <v>24</v>
      </c>
      <c r="J110" s="426" t="s">
        <v>22</v>
      </c>
      <c r="K110" s="426" t="s">
        <v>220</v>
      </c>
      <c r="L110" s="426" t="s">
        <v>24</v>
      </c>
      <c r="M110" s="427" t="s">
        <v>25</v>
      </c>
      <c r="N110" s="428" t="s">
        <v>26</v>
      </c>
      <c r="O110" s="426" t="s">
        <v>25</v>
      </c>
      <c r="P110" s="426" t="s">
        <v>21</v>
      </c>
      <c r="Q110" s="426" t="s">
        <v>25</v>
      </c>
      <c r="R110" s="426" t="s">
        <v>27</v>
      </c>
      <c r="S110" s="429" t="s">
        <v>28</v>
      </c>
    </row>
    <row r="111" spans="1:19" ht="113.25" thickBot="1" x14ac:dyDescent="0.3">
      <c r="A111" s="37"/>
      <c r="B111" s="47"/>
      <c r="C111" s="48" t="s">
        <v>382</v>
      </c>
      <c r="D111" s="48" t="s">
        <v>383</v>
      </c>
      <c r="E111" s="48" t="s">
        <v>38</v>
      </c>
      <c r="F111" s="48" t="s">
        <v>38</v>
      </c>
      <c r="G111" s="48" t="s">
        <v>328</v>
      </c>
      <c r="H111" s="49">
        <v>3364495.15</v>
      </c>
      <c r="I111" s="49"/>
      <c r="J111" s="49">
        <v>3364495.15</v>
      </c>
      <c r="K111" s="48">
        <v>0</v>
      </c>
      <c r="L111" s="48">
        <v>0</v>
      </c>
      <c r="M111" s="430" t="s">
        <v>33</v>
      </c>
      <c r="N111" s="52">
        <f t="shared" ref="N111:N116" si="10">(I111*100)/H111</f>
        <v>0</v>
      </c>
      <c r="O111" s="48">
        <v>100</v>
      </c>
      <c r="P111" s="48">
        <f t="shared" ref="P111:P116" si="11">(I111*100)/H111</f>
        <v>0</v>
      </c>
      <c r="Q111" s="48">
        <v>100</v>
      </c>
      <c r="R111" s="48"/>
      <c r="S111" s="53" t="s">
        <v>34</v>
      </c>
    </row>
    <row r="112" spans="1:19" ht="45.75" thickBot="1" x14ac:dyDescent="0.3">
      <c r="A112" s="37"/>
      <c r="B112" s="458" t="s">
        <v>384</v>
      </c>
      <c r="C112" s="449" t="s">
        <v>385</v>
      </c>
      <c r="D112" s="449" t="s">
        <v>386</v>
      </c>
      <c r="E112" s="449" t="s">
        <v>387</v>
      </c>
      <c r="F112" s="449" t="s">
        <v>388</v>
      </c>
      <c r="G112" s="449" t="s">
        <v>359</v>
      </c>
      <c r="H112" s="395">
        <v>610000</v>
      </c>
      <c r="I112" s="395"/>
      <c r="J112" s="395">
        <v>610000</v>
      </c>
      <c r="K112" s="449">
        <v>0</v>
      </c>
      <c r="L112" s="449">
        <v>0</v>
      </c>
      <c r="M112" s="459" t="s">
        <v>33</v>
      </c>
      <c r="N112" s="460">
        <f t="shared" si="10"/>
        <v>0</v>
      </c>
      <c r="O112" s="449">
        <v>100</v>
      </c>
      <c r="P112" s="449">
        <f t="shared" si="11"/>
        <v>0</v>
      </c>
      <c r="Q112" s="449">
        <v>100</v>
      </c>
      <c r="R112" s="449"/>
      <c r="S112" s="461" t="s">
        <v>34</v>
      </c>
    </row>
    <row r="113" spans="1:19" ht="45.75" thickBot="1" x14ac:dyDescent="0.3">
      <c r="A113" s="37"/>
      <c r="B113" s="47" t="s">
        <v>418</v>
      </c>
      <c r="C113" s="48" t="s">
        <v>419</v>
      </c>
      <c r="D113" s="48" t="s">
        <v>420</v>
      </c>
      <c r="E113" s="48" t="s">
        <v>421</v>
      </c>
      <c r="F113" s="48" t="s">
        <v>422</v>
      </c>
      <c r="G113" s="48" t="s">
        <v>423</v>
      </c>
      <c r="H113" s="49">
        <v>639000</v>
      </c>
      <c r="I113" s="49">
        <v>223650</v>
      </c>
      <c r="J113" s="49">
        <f>191700+223650</f>
        <v>415350</v>
      </c>
      <c r="K113" s="48">
        <v>0</v>
      </c>
      <c r="L113" s="48">
        <v>0</v>
      </c>
      <c r="M113" s="430">
        <v>0</v>
      </c>
      <c r="N113" s="52">
        <f t="shared" si="10"/>
        <v>35</v>
      </c>
      <c r="O113" s="48">
        <f>J113*100/H113</f>
        <v>65</v>
      </c>
      <c r="P113" s="48">
        <f t="shared" si="11"/>
        <v>35</v>
      </c>
      <c r="Q113" s="48">
        <f>J113*100/H113</f>
        <v>65</v>
      </c>
      <c r="R113" s="48"/>
      <c r="S113" s="53" t="s">
        <v>34</v>
      </c>
    </row>
    <row r="114" spans="1:19" ht="45.75" thickBot="1" x14ac:dyDescent="0.3">
      <c r="A114" s="37"/>
      <c r="B114" s="47" t="s">
        <v>424</v>
      </c>
      <c r="C114" s="48" t="s">
        <v>425</v>
      </c>
      <c r="D114" s="48" t="s">
        <v>426</v>
      </c>
      <c r="E114" s="48" t="s">
        <v>427</v>
      </c>
      <c r="F114" s="48" t="s">
        <v>428</v>
      </c>
      <c r="G114" s="48" t="s">
        <v>429</v>
      </c>
      <c r="H114" s="49">
        <v>355000</v>
      </c>
      <c r="I114" s="49">
        <v>177500</v>
      </c>
      <c r="J114" s="49">
        <f>106500+177500</f>
        <v>284000</v>
      </c>
      <c r="K114" s="48">
        <v>0</v>
      </c>
      <c r="L114" s="48">
        <v>0</v>
      </c>
      <c r="M114" s="430">
        <v>0</v>
      </c>
      <c r="N114" s="52">
        <f t="shared" si="10"/>
        <v>50</v>
      </c>
      <c r="O114" s="48">
        <f>J114*100/H114</f>
        <v>80</v>
      </c>
      <c r="P114" s="48">
        <f t="shared" si="11"/>
        <v>50</v>
      </c>
      <c r="Q114" s="48">
        <f>J114*100/H114</f>
        <v>80</v>
      </c>
      <c r="R114" s="48"/>
      <c r="S114" s="53" t="s">
        <v>34</v>
      </c>
    </row>
    <row r="115" spans="1:19" ht="90.75" thickBot="1" x14ac:dyDescent="0.3">
      <c r="A115" s="142"/>
      <c r="B115" s="431" t="s">
        <v>389</v>
      </c>
      <c r="C115" s="432" t="s">
        <v>390</v>
      </c>
      <c r="D115" s="432" t="s">
        <v>391</v>
      </c>
      <c r="E115" s="432" t="s">
        <v>65</v>
      </c>
      <c r="F115" s="433" t="s">
        <v>392</v>
      </c>
      <c r="G115" s="433" t="s">
        <v>393</v>
      </c>
      <c r="H115" s="434">
        <v>338716.12</v>
      </c>
      <c r="I115" s="434"/>
      <c r="J115" s="434">
        <f>169358.06+157603.77+11754.29</f>
        <v>338716.11999999994</v>
      </c>
      <c r="K115" s="435">
        <v>0</v>
      </c>
      <c r="L115" s="435">
        <v>0</v>
      </c>
      <c r="M115" s="436" t="s">
        <v>33</v>
      </c>
      <c r="N115" s="437">
        <f t="shared" si="10"/>
        <v>0</v>
      </c>
      <c r="O115" s="437">
        <f>J115*100/H115</f>
        <v>99.999999999999986</v>
      </c>
      <c r="P115" s="437">
        <f t="shared" si="11"/>
        <v>0</v>
      </c>
      <c r="Q115" s="437">
        <f>J115*100/H115</f>
        <v>99.999999999999986</v>
      </c>
      <c r="R115" s="435"/>
      <c r="S115" s="438" t="s">
        <v>34</v>
      </c>
    </row>
    <row r="116" spans="1:19" ht="45.75" thickBot="1" x14ac:dyDescent="0.3">
      <c r="A116" s="142"/>
      <c r="B116" s="217" t="s">
        <v>394</v>
      </c>
      <c r="C116" s="218" t="s">
        <v>395</v>
      </c>
      <c r="D116" s="218" t="s">
        <v>396</v>
      </c>
      <c r="E116" s="218" t="s">
        <v>100</v>
      </c>
      <c r="F116" s="48" t="s">
        <v>191</v>
      </c>
      <c r="G116" s="48" t="s">
        <v>397</v>
      </c>
      <c r="H116" s="211">
        <v>1218043.1499999999</v>
      </c>
      <c r="I116" s="211"/>
      <c r="J116" s="211">
        <f>608985.74+609057.41</f>
        <v>1218043.1499999999</v>
      </c>
      <c r="K116" s="213">
        <v>0</v>
      </c>
      <c r="L116" s="213">
        <v>0</v>
      </c>
      <c r="M116" s="214" t="s">
        <v>33</v>
      </c>
      <c r="N116" s="215">
        <f t="shared" si="10"/>
        <v>0</v>
      </c>
      <c r="O116" s="215">
        <f>J116*100/H116</f>
        <v>100</v>
      </c>
      <c r="P116" s="215">
        <f t="shared" si="11"/>
        <v>0</v>
      </c>
      <c r="Q116" s="215">
        <f>J116*100/H116</f>
        <v>100</v>
      </c>
      <c r="R116" s="213"/>
      <c r="S116" s="216" t="s">
        <v>34</v>
      </c>
    </row>
    <row r="117" spans="1:19" x14ac:dyDescent="0.25">
      <c r="A117" s="142"/>
      <c r="B117" s="302"/>
      <c r="C117" s="302"/>
      <c r="D117" s="302"/>
      <c r="E117" s="302"/>
      <c r="F117" s="54"/>
      <c r="G117" s="54"/>
      <c r="H117" s="203"/>
      <c r="I117" s="203"/>
      <c r="J117" s="203"/>
      <c r="K117" s="142"/>
      <c r="L117" s="142"/>
      <c r="M117" s="143"/>
      <c r="N117" s="144"/>
      <c r="O117" s="144"/>
      <c r="P117" s="144"/>
      <c r="Q117" s="144"/>
      <c r="R117" s="142"/>
      <c r="S117" s="142"/>
    </row>
    <row r="118" spans="1:19" x14ac:dyDescent="0.25">
      <c r="A118" s="142"/>
      <c r="B118" s="302"/>
      <c r="C118" s="302"/>
      <c r="D118" s="302"/>
      <c r="E118" s="302"/>
      <c r="F118" s="54"/>
      <c r="G118" s="54"/>
      <c r="H118" s="203"/>
      <c r="I118" s="203"/>
      <c r="J118" s="203"/>
      <c r="K118" s="142"/>
      <c r="L118" s="142"/>
      <c r="M118" s="143"/>
      <c r="N118" s="144"/>
      <c r="O118" s="144"/>
      <c r="P118" s="144"/>
      <c r="Q118" s="144"/>
      <c r="R118" s="142"/>
      <c r="S118" s="142"/>
    </row>
    <row r="119" spans="1:19" x14ac:dyDescent="0.25">
      <c r="A119" s="142"/>
      <c r="B119" s="302"/>
      <c r="C119" s="302"/>
      <c r="D119" s="302"/>
      <c r="E119" s="302"/>
      <c r="F119" s="54"/>
      <c r="G119" s="54"/>
      <c r="H119" s="203"/>
      <c r="I119" s="203"/>
      <c r="J119" s="203"/>
      <c r="K119" s="142"/>
      <c r="L119" s="142"/>
      <c r="M119" s="143"/>
      <c r="N119" s="144"/>
      <c r="O119" s="144"/>
      <c r="P119" s="144"/>
      <c r="Q119" s="144"/>
      <c r="R119" s="142"/>
      <c r="S119" s="142"/>
    </row>
    <row r="120" spans="1:19" x14ac:dyDescent="0.25">
      <c r="A120" s="142"/>
      <c r="B120" s="302"/>
      <c r="C120" s="302"/>
      <c r="D120" s="302"/>
      <c r="E120" s="302"/>
      <c r="F120" s="54"/>
      <c r="G120" s="54"/>
      <c r="H120" s="203"/>
      <c r="I120" s="203"/>
      <c r="J120" s="203"/>
      <c r="K120" s="142"/>
      <c r="L120" s="142"/>
      <c r="M120" s="143"/>
      <c r="N120" s="144"/>
      <c r="O120" s="144"/>
      <c r="P120" s="144"/>
      <c r="Q120" s="144"/>
      <c r="R120" s="142"/>
      <c r="S120" s="142"/>
    </row>
    <row r="121" spans="1:19" ht="15.75" thickBot="1" x14ac:dyDescent="0.3">
      <c r="A121" s="142"/>
      <c r="B121" s="302"/>
      <c r="C121" s="302"/>
      <c r="D121" s="302"/>
      <c r="E121" s="302"/>
      <c r="F121" s="54"/>
      <c r="G121" s="54"/>
      <c r="H121" s="203"/>
      <c r="I121" s="203"/>
      <c r="J121" s="203"/>
      <c r="K121" s="142"/>
      <c r="L121" s="142"/>
      <c r="M121" s="143"/>
      <c r="N121" s="144"/>
      <c r="O121" s="144"/>
      <c r="P121" s="144"/>
      <c r="Q121" s="144"/>
      <c r="R121" s="142"/>
      <c r="S121" s="142"/>
    </row>
    <row r="122" spans="1:19" ht="45.75" thickBot="1" x14ac:dyDescent="0.3">
      <c r="A122" s="142"/>
      <c r="B122" s="217" t="s">
        <v>430</v>
      </c>
      <c r="C122" s="218" t="s">
        <v>431</v>
      </c>
      <c r="D122" s="218" t="s">
        <v>396</v>
      </c>
      <c r="E122" s="218" t="s">
        <v>172</v>
      </c>
      <c r="F122" s="48" t="s">
        <v>432</v>
      </c>
      <c r="G122" s="48" t="s">
        <v>397</v>
      </c>
      <c r="H122" s="211">
        <v>1218983.7</v>
      </c>
      <c r="I122" s="211"/>
      <c r="J122" s="211">
        <v>609491.86</v>
      </c>
      <c r="K122" s="213">
        <v>0</v>
      </c>
      <c r="L122" s="213">
        <v>0</v>
      </c>
      <c r="M122" s="214" t="s">
        <v>33</v>
      </c>
      <c r="N122" s="215">
        <f t="shared" ref="N122" si="12">(I122*100)/H122</f>
        <v>0</v>
      </c>
      <c r="O122" s="215">
        <f>J122*100/H122</f>
        <v>50.000000820355517</v>
      </c>
      <c r="P122" s="215">
        <f t="shared" ref="P122" si="13">(I122*100)/H122</f>
        <v>0</v>
      </c>
      <c r="Q122" s="215">
        <f>J122*100/H122</f>
        <v>50.000000820355517</v>
      </c>
      <c r="R122" s="213"/>
      <c r="S122" s="216" t="s">
        <v>34</v>
      </c>
    </row>
    <row r="123" spans="1:19" ht="57" thickBot="1" x14ac:dyDescent="0.3">
      <c r="A123" s="142"/>
      <c r="B123" s="439" t="s">
        <v>398</v>
      </c>
      <c r="C123" s="440" t="s">
        <v>399</v>
      </c>
      <c r="D123" s="440" t="s">
        <v>400</v>
      </c>
      <c r="E123" s="440" t="s">
        <v>158</v>
      </c>
      <c r="F123" s="441" t="s">
        <v>401</v>
      </c>
      <c r="G123" s="441" t="s">
        <v>433</v>
      </c>
      <c r="H123" s="442">
        <v>283993.86</v>
      </c>
      <c r="I123" s="442"/>
      <c r="J123" s="442">
        <v>283993.86</v>
      </c>
      <c r="K123" s="443">
        <v>0</v>
      </c>
      <c r="L123" s="443">
        <v>0</v>
      </c>
      <c r="M123" s="444" t="s">
        <v>33</v>
      </c>
      <c r="N123" s="445">
        <f>I123*100/H123</f>
        <v>0</v>
      </c>
      <c r="O123" s="445">
        <v>100</v>
      </c>
      <c r="P123" s="445">
        <v>0</v>
      </c>
      <c r="Q123" s="445">
        <v>100</v>
      </c>
      <c r="R123" s="443"/>
      <c r="S123" s="446" t="s">
        <v>34</v>
      </c>
    </row>
    <row r="124" spans="1:19" ht="79.5" thickBot="1" x14ac:dyDescent="0.3">
      <c r="A124" s="142"/>
      <c r="B124" s="439" t="s">
        <v>403</v>
      </c>
      <c r="C124" s="440" t="s">
        <v>404</v>
      </c>
      <c r="D124" s="440" t="s">
        <v>405</v>
      </c>
      <c r="E124" s="440" t="s">
        <v>172</v>
      </c>
      <c r="F124" s="441" t="s">
        <v>406</v>
      </c>
      <c r="G124" s="441" t="s">
        <v>407</v>
      </c>
      <c r="H124" s="442">
        <v>496364.11</v>
      </c>
      <c r="I124" s="442"/>
      <c r="J124" s="442">
        <v>496364.11</v>
      </c>
      <c r="K124" s="443">
        <v>0</v>
      </c>
      <c r="L124" s="443">
        <v>0</v>
      </c>
      <c r="M124" s="444" t="s">
        <v>33</v>
      </c>
      <c r="N124" s="445">
        <f t="shared" ref="N124:N127" si="14">(I124*100)/H124</f>
        <v>0</v>
      </c>
      <c r="O124" s="445">
        <f>J124*100/H124</f>
        <v>100</v>
      </c>
      <c r="P124" s="445">
        <f t="shared" ref="P124:P127" si="15">(I124*100)/H124</f>
        <v>0</v>
      </c>
      <c r="Q124" s="445">
        <f>J124*100/H124</f>
        <v>100</v>
      </c>
      <c r="R124" s="443"/>
      <c r="S124" s="446" t="s">
        <v>34</v>
      </c>
    </row>
    <row r="125" spans="1:19" ht="68.25" thickBot="1" x14ac:dyDescent="0.3">
      <c r="A125" s="142"/>
      <c r="B125" s="447" t="s">
        <v>408</v>
      </c>
      <c r="C125" s="448" t="s">
        <v>409</v>
      </c>
      <c r="D125" s="448" t="s">
        <v>410</v>
      </c>
      <c r="E125" s="448" t="s">
        <v>100</v>
      </c>
      <c r="F125" s="449" t="s">
        <v>411</v>
      </c>
      <c r="G125" s="449" t="s">
        <v>412</v>
      </c>
      <c r="H125" s="396">
        <v>201038.81</v>
      </c>
      <c r="I125" s="396"/>
      <c r="J125" s="396">
        <f>95800.69+94413.98+10824.14</f>
        <v>201038.81</v>
      </c>
      <c r="K125" s="450">
        <v>0</v>
      </c>
      <c r="L125" s="450">
        <v>0</v>
      </c>
      <c r="M125" s="451" t="s">
        <v>33</v>
      </c>
      <c r="N125" s="452">
        <f t="shared" si="14"/>
        <v>0</v>
      </c>
      <c r="O125" s="452">
        <f>J125*100/H125</f>
        <v>100</v>
      </c>
      <c r="P125" s="452">
        <f t="shared" si="15"/>
        <v>0</v>
      </c>
      <c r="Q125" s="452">
        <f>J125*100/H125</f>
        <v>100</v>
      </c>
      <c r="R125" s="450"/>
      <c r="S125" s="453" t="s">
        <v>34</v>
      </c>
    </row>
    <row r="126" spans="1:19" ht="57" thickBot="1" x14ac:dyDescent="0.3">
      <c r="A126" s="142"/>
      <c r="B126" s="447" t="s">
        <v>413</v>
      </c>
      <c r="C126" s="448" t="s">
        <v>414</v>
      </c>
      <c r="D126" s="448" t="s">
        <v>415</v>
      </c>
      <c r="E126" s="448" t="s">
        <v>100</v>
      </c>
      <c r="F126" s="449" t="s">
        <v>416</v>
      </c>
      <c r="G126" s="449" t="s">
        <v>417</v>
      </c>
      <c r="H126" s="396">
        <v>303625.43</v>
      </c>
      <c r="I126" s="396"/>
      <c r="J126" s="396">
        <f>144685.74+148115.55+10824.14</f>
        <v>303625.43</v>
      </c>
      <c r="K126" s="450">
        <v>0</v>
      </c>
      <c r="L126" s="450">
        <v>0</v>
      </c>
      <c r="M126" s="451" t="s">
        <v>33</v>
      </c>
      <c r="N126" s="452">
        <f t="shared" si="14"/>
        <v>0</v>
      </c>
      <c r="O126" s="452">
        <f>J126*100/H126</f>
        <v>100</v>
      </c>
      <c r="P126" s="452">
        <f t="shared" si="15"/>
        <v>0</v>
      </c>
      <c r="Q126" s="452">
        <f>J126*100/H126</f>
        <v>100</v>
      </c>
      <c r="R126" s="450"/>
      <c r="S126" s="453" t="s">
        <v>34</v>
      </c>
    </row>
    <row r="127" spans="1:19" ht="45.75" thickBot="1" x14ac:dyDescent="0.3">
      <c r="A127" s="142"/>
      <c r="B127" s="217" t="s">
        <v>434</v>
      </c>
      <c r="C127" s="218" t="s">
        <v>435</v>
      </c>
      <c r="D127" s="218" t="s">
        <v>436</v>
      </c>
      <c r="E127" s="218" t="s">
        <v>158</v>
      </c>
      <c r="F127" s="48" t="s">
        <v>437</v>
      </c>
      <c r="G127" s="48" t="s">
        <v>402</v>
      </c>
      <c r="H127" s="211">
        <v>126790.81</v>
      </c>
      <c r="I127" s="211"/>
      <c r="J127" s="211">
        <v>63395.4</v>
      </c>
      <c r="K127" s="213">
        <v>0</v>
      </c>
      <c r="L127" s="213">
        <v>0</v>
      </c>
      <c r="M127" s="214" t="s">
        <v>33</v>
      </c>
      <c r="N127" s="215">
        <f t="shared" si="14"/>
        <v>0</v>
      </c>
      <c r="O127" s="215">
        <f>J127*100/H127</f>
        <v>49.999996056496528</v>
      </c>
      <c r="P127" s="215">
        <f t="shared" si="15"/>
        <v>0</v>
      </c>
      <c r="Q127" s="215">
        <f>J127*100/H127</f>
        <v>49.999996056496528</v>
      </c>
      <c r="R127" s="213"/>
      <c r="S127" s="216" t="s">
        <v>34</v>
      </c>
    </row>
    <row r="128" spans="1:19" ht="15.75" thickBot="1" x14ac:dyDescent="0.3">
      <c r="A128" s="60"/>
      <c r="B128" s="59"/>
      <c r="C128" s="302"/>
      <c r="D128" s="59"/>
      <c r="E128" s="60"/>
      <c r="F128" s="60"/>
      <c r="G128" s="60" t="s">
        <v>68</v>
      </c>
      <c r="H128" s="61">
        <f>SUM(H111:H127)</f>
        <v>9156051.1400000006</v>
      </c>
      <c r="I128" s="61">
        <f>SUM(I111:I127)</f>
        <v>401150</v>
      </c>
      <c r="J128" s="192">
        <f>SUM(J111:J126)</f>
        <v>8125118.4900000002</v>
      </c>
      <c r="K128" s="335">
        <v>0</v>
      </c>
      <c r="L128" s="348">
        <v>0</v>
      </c>
      <c r="M128" s="349">
        <f>SUM(M115:M115)</f>
        <v>0</v>
      </c>
      <c r="N128" s="278"/>
      <c r="O128" s="60"/>
      <c r="P128" s="60"/>
      <c r="Q128" s="60"/>
      <c r="R128" s="60"/>
      <c r="S128" s="60"/>
    </row>
    <row r="129" spans="1:19" x14ac:dyDescent="0.25">
      <c r="A129" s="60"/>
      <c r="B129" s="59"/>
      <c r="C129" s="302"/>
      <c r="D129" s="59"/>
      <c r="E129" s="60"/>
      <c r="F129" s="60"/>
      <c r="G129" s="60"/>
      <c r="H129" s="70"/>
      <c r="I129" s="70"/>
      <c r="J129" s="70"/>
      <c r="K129" s="205"/>
      <c r="L129" s="454"/>
      <c r="M129" s="336"/>
      <c r="N129" s="278"/>
      <c r="O129" s="60"/>
      <c r="P129" s="60"/>
      <c r="Q129" s="60"/>
      <c r="R129" s="60"/>
      <c r="S129" s="60"/>
    </row>
    <row r="130" spans="1:19" x14ac:dyDescent="0.25">
      <c r="A130" s="60"/>
      <c r="B130" s="59"/>
      <c r="C130" s="302"/>
      <c r="D130" s="59"/>
      <c r="E130" s="60"/>
      <c r="F130" s="60"/>
      <c r="G130" s="60"/>
      <c r="H130" s="70"/>
      <c r="I130" s="70"/>
      <c r="J130" s="70"/>
      <c r="K130" s="205"/>
      <c r="L130" s="454"/>
      <c r="M130" s="336"/>
      <c r="N130" s="278"/>
      <c r="O130" s="60"/>
      <c r="P130" s="60"/>
      <c r="Q130" s="60"/>
      <c r="R130" s="60"/>
      <c r="S130" s="60"/>
    </row>
    <row r="131" spans="1:19" x14ac:dyDescent="0.25">
      <c r="A131" s="69"/>
      <c r="B131" s="68"/>
      <c r="C131" s="68"/>
      <c r="D131" s="68"/>
      <c r="E131" s="69"/>
      <c r="F131" s="279"/>
      <c r="G131" s="69"/>
      <c r="H131" s="292"/>
      <c r="I131" s="292"/>
      <c r="J131" s="455"/>
      <c r="K131" s="205"/>
      <c r="L131" s="295"/>
      <c r="M131" s="296"/>
      <c r="N131" s="278"/>
      <c r="O131" s="291"/>
      <c r="P131" s="60"/>
      <c r="Q131" s="60"/>
      <c r="R131" s="60"/>
      <c r="S131" s="60"/>
    </row>
    <row r="132" spans="1:19" x14ac:dyDescent="0.25">
      <c r="A132" s="69"/>
      <c r="B132" s="68"/>
      <c r="C132" s="68"/>
      <c r="D132" s="68"/>
      <c r="E132" s="69"/>
      <c r="F132" s="279"/>
      <c r="G132" s="69"/>
      <c r="H132" s="292"/>
      <c r="I132" s="292"/>
      <c r="J132" s="455"/>
      <c r="K132" s="205"/>
      <c r="L132" s="295"/>
      <c r="M132" s="296"/>
      <c r="N132" s="278"/>
      <c r="O132" s="291"/>
      <c r="P132" s="60"/>
      <c r="Q132" s="60"/>
      <c r="R132" s="60"/>
      <c r="S132" s="60"/>
    </row>
    <row r="133" spans="1:19" x14ac:dyDescent="0.25">
      <c r="A133" s="69"/>
      <c r="B133" s="68"/>
      <c r="C133" s="68"/>
      <c r="D133" s="68"/>
      <c r="E133" s="69"/>
      <c r="F133" s="279"/>
      <c r="G133" s="69"/>
      <c r="H133" s="292"/>
      <c r="I133" s="292"/>
      <c r="J133" s="455"/>
      <c r="K133" s="205"/>
      <c r="L133" s="295"/>
      <c r="M133" s="296"/>
      <c r="N133" s="278"/>
      <c r="O133" s="291"/>
      <c r="P133" s="60"/>
      <c r="Q133" s="60"/>
      <c r="R133" s="60"/>
      <c r="S133" s="60"/>
    </row>
    <row r="134" spans="1:19" x14ac:dyDescent="0.25">
      <c r="A134" s="69"/>
      <c r="B134" s="68"/>
      <c r="C134" s="68"/>
      <c r="D134" s="68"/>
      <c r="E134" s="69"/>
      <c r="F134" s="279"/>
      <c r="G134" s="69"/>
      <c r="H134" s="292"/>
      <c r="I134" s="292"/>
      <c r="J134" s="455"/>
      <c r="K134" s="205"/>
      <c r="L134" s="295"/>
      <c r="M134" s="296"/>
      <c r="N134" s="278"/>
      <c r="O134" s="291"/>
      <c r="P134" s="60"/>
      <c r="Q134" s="60"/>
      <c r="R134" s="60"/>
      <c r="S134" s="60"/>
    </row>
    <row r="135" spans="1:19" x14ac:dyDescent="0.25">
      <c r="A135" s="13"/>
      <c r="B135" s="1"/>
      <c r="C135" s="68"/>
      <c r="D135" s="1"/>
      <c r="E135" s="1"/>
      <c r="F135" s="2"/>
      <c r="G135" s="1"/>
      <c r="H135" s="80"/>
      <c r="I135" s="80"/>
      <c r="J135" s="1"/>
      <c r="K135" s="6"/>
      <c r="L135" s="1"/>
      <c r="M135" s="1"/>
      <c r="N135" s="226"/>
      <c r="O135" s="227"/>
      <c r="P135" s="6"/>
      <c r="Q135" s="6"/>
      <c r="R135" s="6"/>
      <c r="S135" s="280"/>
    </row>
    <row r="136" spans="1:19" x14ac:dyDescent="0.25">
      <c r="A136" s="13"/>
      <c r="B136" s="1"/>
      <c r="C136" s="1"/>
      <c r="D136" s="1"/>
      <c r="E136" s="1"/>
      <c r="F136" s="2"/>
      <c r="G136" s="1"/>
      <c r="H136" s="80"/>
      <c r="I136" s="80"/>
      <c r="J136" s="1"/>
      <c r="K136" s="6"/>
      <c r="L136" s="1"/>
      <c r="M136" s="1"/>
      <c r="N136" s="226"/>
      <c r="O136" s="227"/>
      <c r="P136" s="6"/>
      <c r="Q136" s="6"/>
      <c r="R136" s="6"/>
      <c r="S136" s="1"/>
    </row>
    <row r="137" spans="1:19" x14ac:dyDescent="0.25">
      <c r="A137" s="13"/>
      <c r="B137" s="1"/>
      <c r="C137" s="1"/>
      <c r="D137" s="1"/>
      <c r="E137" s="1"/>
      <c r="F137" s="2"/>
      <c r="G137" s="1"/>
      <c r="H137" s="80"/>
      <c r="I137" s="80"/>
      <c r="J137" s="1"/>
      <c r="K137" s="6"/>
      <c r="L137" s="1"/>
      <c r="M137" s="1"/>
      <c r="N137" s="226"/>
      <c r="O137" s="227"/>
      <c r="P137" s="6"/>
      <c r="Q137" s="6"/>
      <c r="R137" s="6"/>
      <c r="S137" s="1"/>
    </row>
    <row r="138" spans="1:19" x14ac:dyDescent="0.25">
      <c r="C138" s="1"/>
      <c r="F138" s="456"/>
      <c r="O138" s="457"/>
    </row>
    <row r="139" spans="1:19" x14ac:dyDescent="0.25">
      <c r="F139" s="456"/>
      <c r="O139" s="457"/>
    </row>
    <row r="140" spans="1:19" x14ac:dyDescent="0.25">
      <c r="F140" s="456"/>
      <c r="O140" s="457"/>
    </row>
    <row r="141" spans="1:19" x14ac:dyDescent="0.25">
      <c r="F141" s="456"/>
      <c r="O141" s="457"/>
    </row>
    <row r="142" spans="1:19" x14ac:dyDescent="0.25">
      <c r="F142" s="456"/>
      <c r="O142" s="457"/>
    </row>
    <row r="143" spans="1:19" x14ac:dyDescent="0.25">
      <c r="F143" s="456"/>
      <c r="O143" s="457"/>
    </row>
  </sheetData>
  <mergeCells count="48">
    <mergeCell ref="N108:O108"/>
    <mergeCell ref="P108:Q108"/>
    <mergeCell ref="R108:S108"/>
    <mergeCell ref="C109:C110"/>
    <mergeCell ref="D109:D110"/>
    <mergeCell ref="I109:J109"/>
    <mergeCell ref="K109:M109"/>
    <mergeCell ref="E105:I105"/>
    <mergeCell ref="E106:F106"/>
    <mergeCell ref="B108:B110"/>
    <mergeCell ref="C108:D108"/>
    <mergeCell ref="E108:E110"/>
    <mergeCell ref="F108:F110"/>
    <mergeCell ref="G108:G110"/>
    <mergeCell ref="H108:H110"/>
    <mergeCell ref="I108:M108"/>
    <mergeCell ref="N58:O58"/>
    <mergeCell ref="P58:Q58"/>
    <mergeCell ref="R58:S58"/>
    <mergeCell ref="C59:C60"/>
    <mergeCell ref="D59:D60"/>
    <mergeCell ref="I59:J59"/>
    <mergeCell ref="K59:M59"/>
    <mergeCell ref="E55:I55"/>
    <mergeCell ref="E56:F56"/>
    <mergeCell ref="B58:B60"/>
    <mergeCell ref="C58:D58"/>
    <mergeCell ref="E58:E60"/>
    <mergeCell ref="F58:F60"/>
    <mergeCell ref="G58:G60"/>
    <mergeCell ref="H58:H60"/>
    <mergeCell ref="I58:M58"/>
    <mergeCell ref="N11:O11"/>
    <mergeCell ref="P11:Q11"/>
    <mergeCell ref="R11:S11"/>
    <mergeCell ref="C12:C13"/>
    <mergeCell ref="D12:D13"/>
    <mergeCell ref="I12:J12"/>
    <mergeCell ref="K12:M12"/>
    <mergeCell ref="E8:I8"/>
    <mergeCell ref="E9:F9"/>
    <mergeCell ref="B11:B13"/>
    <mergeCell ref="C11:D11"/>
    <mergeCell ref="E11:E13"/>
    <mergeCell ref="F11:F13"/>
    <mergeCell ref="G11:G13"/>
    <mergeCell ref="H11:H13"/>
    <mergeCell ref="I11:M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2"/>
  <sheetViews>
    <sheetView topLeftCell="A97" workbookViewId="0">
      <selection activeCell="A110" sqref="A110:S162"/>
    </sheetView>
  </sheetViews>
  <sheetFormatPr baseColWidth="10" defaultRowHeight="15" x14ac:dyDescent="0.25"/>
  <sheetData>
    <row r="1" spans="1:19" x14ac:dyDescent="0.25">
      <c r="A1" s="1"/>
      <c r="B1" s="1"/>
      <c r="C1" s="1"/>
      <c r="D1" s="2"/>
      <c r="E1" s="1"/>
      <c r="F1" s="1"/>
      <c r="G1" s="1"/>
      <c r="H1" s="3"/>
      <c r="I1" s="4"/>
      <c r="J1" s="5"/>
      <c r="K1" s="6"/>
      <c r="L1" s="1"/>
      <c r="M1" s="1"/>
      <c r="N1" s="1"/>
      <c r="O1" s="7"/>
      <c r="P1" s="6"/>
      <c r="Q1" s="7"/>
      <c r="R1" s="6"/>
      <c r="S1" s="1"/>
    </row>
    <row r="2" spans="1:19" x14ac:dyDescent="0.25">
      <c r="A2" s="1"/>
      <c r="B2" s="1"/>
      <c r="C2" s="1"/>
      <c r="D2" s="2"/>
      <c r="E2" s="1"/>
      <c r="F2" s="1"/>
      <c r="G2" s="1"/>
      <c r="H2" s="3"/>
      <c r="I2" s="4"/>
      <c r="J2" s="5"/>
      <c r="K2" s="6"/>
      <c r="L2" s="1"/>
      <c r="M2" s="1"/>
      <c r="N2" s="1"/>
      <c r="O2" s="7"/>
      <c r="P2" s="6"/>
      <c r="Q2" s="7"/>
      <c r="R2" s="6"/>
      <c r="S2" s="1"/>
    </row>
    <row r="3" spans="1:19" x14ac:dyDescent="0.25">
      <c r="A3" s="1"/>
      <c r="B3" s="1"/>
      <c r="C3" s="1"/>
      <c r="D3" s="2"/>
      <c r="E3" s="1"/>
      <c r="F3" s="1"/>
      <c r="G3" s="1"/>
      <c r="H3" s="3"/>
      <c r="I3" s="4"/>
      <c r="J3" s="5"/>
      <c r="K3" s="6"/>
      <c r="L3" s="1"/>
      <c r="M3" s="1"/>
      <c r="N3" s="1"/>
      <c r="O3" s="7"/>
      <c r="P3" s="6"/>
      <c r="Q3" s="7"/>
      <c r="R3" s="6"/>
      <c r="S3" s="1"/>
    </row>
    <row r="4" spans="1:19" x14ac:dyDescent="0.25">
      <c r="A4" s="1"/>
      <c r="B4" s="1"/>
      <c r="C4" s="1"/>
      <c r="D4" s="2"/>
      <c r="E4" s="1"/>
      <c r="F4" s="1"/>
      <c r="G4" s="1"/>
      <c r="H4" s="3"/>
      <c r="I4" s="4"/>
      <c r="J4" s="5"/>
      <c r="K4" s="6"/>
      <c r="L4" s="1"/>
      <c r="M4" s="1"/>
      <c r="N4" s="1"/>
      <c r="O4" s="7"/>
      <c r="P4" s="6"/>
      <c r="Q4" s="7"/>
      <c r="R4" s="6"/>
      <c r="S4" s="1"/>
    </row>
    <row r="5" spans="1:19" x14ac:dyDescent="0.25">
      <c r="A5" s="1"/>
      <c r="B5" s="1"/>
      <c r="C5" s="1"/>
      <c r="D5" s="2"/>
      <c r="E5" s="1"/>
      <c r="F5" s="1"/>
      <c r="G5" s="1"/>
      <c r="H5" s="3"/>
      <c r="I5" s="4"/>
      <c r="J5" s="5"/>
      <c r="K5" s="6"/>
      <c r="L5" s="1"/>
      <c r="M5" s="1"/>
      <c r="N5" s="1"/>
      <c r="O5" s="7"/>
      <c r="P5" s="6"/>
      <c r="Q5" s="7"/>
      <c r="R5" s="6"/>
      <c r="S5" s="1"/>
    </row>
    <row r="6" spans="1:19" x14ac:dyDescent="0.25">
      <c r="A6" s="1"/>
      <c r="B6" s="8"/>
      <c r="C6" s="8"/>
      <c r="D6" s="8"/>
      <c r="E6" s="8"/>
      <c r="F6" s="1"/>
      <c r="G6" s="1"/>
      <c r="H6" s="3"/>
      <c r="I6" s="4"/>
      <c r="J6" s="5"/>
      <c r="K6" s="6"/>
      <c r="L6" s="1"/>
      <c r="M6" s="1"/>
      <c r="N6" s="1"/>
      <c r="O6" s="7"/>
      <c r="P6" s="6"/>
      <c r="Q6" s="7"/>
      <c r="R6" s="6"/>
      <c r="S6" s="1"/>
    </row>
    <row r="7" spans="1:19" x14ac:dyDescent="0.25">
      <c r="A7" s="1"/>
      <c r="B7" s="8" t="s">
        <v>0</v>
      </c>
      <c r="C7" s="8"/>
      <c r="D7" s="8"/>
      <c r="E7" s="9" t="s">
        <v>1</v>
      </c>
      <c r="F7" s="9"/>
      <c r="G7" s="9"/>
      <c r="H7" s="9"/>
      <c r="I7" s="9"/>
      <c r="J7" s="9"/>
      <c r="K7" s="10"/>
      <c r="L7" s="11"/>
      <c r="M7" s="11"/>
      <c r="N7" s="11"/>
      <c r="O7" s="7"/>
      <c r="P7" s="6"/>
      <c r="Q7" s="7"/>
      <c r="R7" s="6"/>
      <c r="S7" s="1"/>
    </row>
    <row r="8" spans="1:19" x14ac:dyDescent="0.25">
      <c r="A8" s="1"/>
      <c r="B8" s="12" t="s">
        <v>2</v>
      </c>
      <c r="C8" s="12"/>
      <c r="D8" s="12"/>
      <c r="E8" s="9" t="s">
        <v>3</v>
      </c>
      <c r="F8" s="9"/>
      <c r="G8" s="9"/>
      <c r="H8" s="9"/>
      <c r="I8" s="9"/>
      <c r="J8" s="9"/>
      <c r="K8" s="10"/>
      <c r="L8" s="11"/>
      <c r="M8" s="11"/>
      <c r="N8" s="11"/>
      <c r="O8" s="7"/>
      <c r="P8" s="6"/>
      <c r="Q8" s="7"/>
      <c r="R8" s="6"/>
      <c r="S8" s="1"/>
    </row>
    <row r="9" spans="1:19" x14ac:dyDescent="0.25">
      <c r="A9" s="13"/>
      <c r="B9" s="14" t="s">
        <v>4</v>
      </c>
      <c r="C9" s="14"/>
      <c r="D9" s="14"/>
      <c r="E9" s="15" t="s">
        <v>5</v>
      </c>
      <c r="F9" s="15"/>
      <c r="G9" s="16"/>
      <c r="H9" s="17"/>
      <c r="I9" s="18"/>
      <c r="J9" s="19"/>
      <c r="K9" s="6"/>
      <c r="L9" s="11"/>
      <c r="M9" s="11"/>
      <c r="N9" s="11"/>
      <c r="O9" s="7"/>
      <c r="P9" s="6"/>
      <c r="Q9" s="7"/>
      <c r="R9" s="6"/>
      <c r="S9" s="1"/>
    </row>
    <row r="10" spans="1:19" x14ac:dyDescent="0.25">
      <c r="A10" s="13"/>
      <c r="B10" s="14"/>
      <c r="C10" s="14"/>
      <c r="D10" s="14"/>
      <c r="E10" s="20"/>
      <c r="F10" s="20"/>
      <c r="G10" s="21"/>
      <c r="H10" s="22"/>
      <c r="I10" s="23"/>
      <c r="J10" s="24"/>
      <c r="K10" s="6"/>
      <c r="L10" s="11"/>
      <c r="M10" s="11"/>
      <c r="N10" s="11"/>
      <c r="O10" s="7"/>
      <c r="P10" s="6"/>
      <c r="Q10" s="7"/>
      <c r="R10" s="6"/>
      <c r="S10" s="1"/>
    </row>
    <row r="11" spans="1:19" ht="15.75" thickBot="1" x14ac:dyDescent="0.3">
      <c r="A11" s="13"/>
      <c r="B11" s="25"/>
      <c r="C11" s="25"/>
      <c r="D11" s="25"/>
      <c r="E11" s="25"/>
      <c r="F11" s="26"/>
      <c r="G11" s="21"/>
      <c r="H11" s="22"/>
      <c r="I11" s="23"/>
      <c r="J11" s="24"/>
      <c r="K11" s="26"/>
      <c r="L11" s="27"/>
      <c r="M11" s="27"/>
      <c r="N11" s="27"/>
      <c r="O11" s="28"/>
      <c r="P11" s="26"/>
      <c r="Q11" s="28"/>
      <c r="R11" s="26"/>
      <c r="S11" s="1"/>
    </row>
    <row r="12" spans="1:19" x14ac:dyDescent="0.25">
      <c r="A12" s="10"/>
      <c r="B12" s="29" t="s">
        <v>6</v>
      </c>
      <c r="C12" s="30" t="s">
        <v>7</v>
      </c>
      <c r="D12" s="30"/>
      <c r="E12" s="30" t="s">
        <v>8</v>
      </c>
      <c r="F12" s="30" t="s">
        <v>9</v>
      </c>
      <c r="G12" s="30" t="s">
        <v>10</v>
      </c>
      <c r="H12" s="31" t="s">
        <v>11</v>
      </c>
      <c r="I12" s="30" t="s">
        <v>12</v>
      </c>
      <c r="J12" s="30"/>
      <c r="K12" s="30"/>
      <c r="L12" s="30"/>
      <c r="M12" s="30"/>
      <c r="N12" s="30" t="s">
        <v>13</v>
      </c>
      <c r="O12" s="30"/>
      <c r="P12" s="30" t="s">
        <v>14</v>
      </c>
      <c r="Q12" s="30"/>
      <c r="R12" s="30" t="s">
        <v>15</v>
      </c>
      <c r="S12" s="32"/>
    </row>
    <row r="13" spans="1:19" x14ac:dyDescent="0.25">
      <c r="A13" s="10"/>
      <c r="B13" s="33"/>
      <c r="C13" s="34" t="s">
        <v>16</v>
      </c>
      <c r="D13" s="34" t="s">
        <v>17</v>
      </c>
      <c r="E13" s="34"/>
      <c r="F13" s="34"/>
      <c r="G13" s="34"/>
      <c r="H13" s="35"/>
      <c r="I13" s="34" t="s">
        <v>18</v>
      </c>
      <c r="J13" s="34"/>
      <c r="K13" s="34" t="s">
        <v>19</v>
      </c>
      <c r="L13" s="34"/>
      <c r="M13" s="34"/>
      <c r="N13" s="34" t="s">
        <v>20</v>
      </c>
      <c r="O13" s="34"/>
      <c r="P13" s="34" t="s">
        <v>20</v>
      </c>
      <c r="Q13" s="34"/>
      <c r="R13" s="34"/>
      <c r="S13" s="36"/>
    </row>
    <row r="14" spans="1:19" ht="23.25" thickBot="1" x14ac:dyDescent="0.3">
      <c r="A14" s="37"/>
      <c r="B14" s="38"/>
      <c r="C14" s="39"/>
      <c r="D14" s="39"/>
      <c r="E14" s="39"/>
      <c r="F14" s="39"/>
      <c r="G14" s="39"/>
      <c r="H14" s="40"/>
      <c r="I14" s="41" t="s">
        <v>21</v>
      </c>
      <c r="J14" s="42" t="s">
        <v>22</v>
      </c>
      <c r="K14" s="43" t="s">
        <v>23</v>
      </c>
      <c r="L14" s="43" t="s">
        <v>24</v>
      </c>
      <c r="M14" s="44" t="s">
        <v>25</v>
      </c>
      <c r="N14" s="43" t="s">
        <v>26</v>
      </c>
      <c r="O14" s="45" t="s">
        <v>25</v>
      </c>
      <c r="P14" s="43" t="s">
        <v>21</v>
      </c>
      <c r="Q14" s="45" t="s">
        <v>22</v>
      </c>
      <c r="R14" s="43" t="s">
        <v>27</v>
      </c>
      <c r="S14" s="46" t="s">
        <v>28</v>
      </c>
    </row>
    <row r="15" spans="1:19" ht="68.25" thickBot="1" x14ac:dyDescent="0.3">
      <c r="A15" s="37"/>
      <c r="B15" s="47">
        <v>159951001</v>
      </c>
      <c r="C15" s="48">
        <v>803001</v>
      </c>
      <c r="D15" s="48" t="s">
        <v>29</v>
      </c>
      <c r="E15" s="48" t="s">
        <v>30</v>
      </c>
      <c r="F15" s="48" t="s">
        <v>31</v>
      </c>
      <c r="G15" s="48" t="s">
        <v>32</v>
      </c>
      <c r="H15" s="49">
        <v>150000</v>
      </c>
      <c r="I15" s="49"/>
      <c r="J15" s="50">
        <f>149514.55+485.45</f>
        <v>150000</v>
      </c>
      <c r="K15" s="48">
        <v>0</v>
      </c>
      <c r="L15" s="48">
        <v>0</v>
      </c>
      <c r="M15" s="51" t="s">
        <v>33</v>
      </c>
      <c r="N15" s="52">
        <f>(I15*100)/H15</f>
        <v>0</v>
      </c>
      <c r="O15" s="52">
        <f>(J15*100)/H15</f>
        <v>100</v>
      </c>
      <c r="P15" s="52">
        <f>(I15*100)/H15</f>
        <v>0</v>
      </c>
      <c r="Q15" s="52">
        <f>(J15*100)/H15</f>
        <v>100</v>
      </c>
      <c r="R15" s="48"/>
      <c r="S15" s="53" t="s">
        <v>34</v>
      </c>
    </row>
    <row r="16" spans="1:19" ht="327" thickBot="1" x14ac:dyDescent="0.3">
      <c r="A16" s="37"/>
      <c r="B16" s="47" t="s">
        <v>35</v>
      </c>
      <c r="C16" s="48">
        <v>803002</v>
      </c>
      <c r="D16" s="48" t="s">
        <v>36</v>
      </c>
      <c r="E16" s="48" t="s">
        <v>37</v>
      </c>
      <c r="F16" s="48" t="s">
        <v>38</v>
      </c>
      <c r="G16" s="48" t="s">
        <v>39</v>
      </c>
      <c r="H16" s="49">
        <v>452068.82</v>
      </c>
      <c r="I16" s="49"/>
      <c r="J16" s="50">
        <f>225931.7+226137.12</f>
        <v>452068.82</v>
      </c>
      <c r="K16" s="48">
        <v>0</v>
      </c>
      <c r="L16" s="48">
        <v>0</v>
      </c>
      <c r="M16" s="51" t="s">
        <v>33</v>
      </c>
      <c r="N16" s="52">
        <f>(I16*100)/H16</f>
        <v>0</v>
      </c>
      <c r="O16" s="52">
        <f>(J16*100)/H16</f>
        <v>100</v>
      </c>
      <c r="P16" s="52">
        <f>(I16*100)/H16</f>
        <v>0</v>
      </c>
      <c r="Q16" s="52">
        <f>(J16*100)/H16</f>
        <v>100</v>
      </c>
      <c r="R16" s="48"/>
      <c r="S16" s="53" t="s">
        <v>34</v>
      </c>
    </row>
    <row r="17" spans="1:19" x14ac:dyDescent="0.25">
      <c r="A17" s="37"/>
      <c r="B17" s="54"/>
      <c r="C17" s="54"/>
      <c r="D17" s="54"/>
      <c r="E17" s="54"/>
      <c r="F17" s="54"/>
      <c r="G17" s="54"/>
      <c r="H17" s="55"/>
      <c r="I17" s="55"/>
      <c r="J17" s="56"/>
      <c r="K17" s="54"/>
      <c r="L17" s="54"/>
      <c r="M17" s="57"/>
      <c r="N17" s="58"/>
      <c r="O17" s="58"/>
      <c r="P17" s="58"/>
      <c r="Q17" s="58"/>
      <c r="R17" s="54"/>
      <c r="S17" s="54"/>
    </row>
    <row r="18" spans="1:19" x14ac:dyDescent="0.25">
      <c r="A18" s="37"/>
      <c r="B18" s="54"/>
      <c r="C18" s="54"/>
      <c r="D18" s="54"/>
      <c r="E18" s="54"/>
      <c r="F18" s="54"/>
      <c r="G18" s="54"/>
      <c r="H18" s="55"/>
      <c r="I18" s="55"/>
      <c r="J18" s="56"/>
      <c r="K18" s="54"/>
      <c r="L18" s="54"/>
      <c r="M18" s="57"/>
      <c r="N18" s="58"/>
      <c r="O18" s="58"/>
      <c r="P18" s="58"/>
      <c r="Q18" s="58"/>
      <c r="R18" s="54"/>
      <c r="S18" s="54"/>
    </row>
    <row r="19" spans="1:19" x14ac:dyDescent="0.25">
      <c r="A19" s="37"/>
      <c r="B19" s="54"/>
      <c r="C19" s="54"/>
      <c r="D19" s="54"/>
      <c r="E19" s="54"/>
      <c r="F19" s="54"/>
      <c r="G19" s="54"/>
      <c r="H19" s="55"/>
      <c r="I19" s="55"/>
      <c r="J19" s="56"/>
      <c r="K19" s="54"/>
      <c r="L19" s="54"/>
      <c r="M19" s="57"/>
      <c r="N19" s="58"/>
      <c r="O19" s="58"/>
      <c r="P19" s="58"/>
      <c r="Q19" s="58"/>
      <c r="R19" s="54"/>
      <c r="S19" s="54"/>
    </row>
    <row r="20" spans="1:19" x14ac:dyDescent="0.25">
      <c r="A20" s="37"/>
      <c r="B20" s="54"/>
      <c r="C20" s="54"/>
      <c r="D20" s="54"/>
      <c r="E20" s="54"/>
      <c r="F20" s="54"/>
      <c r="G20" s="54"/>
      <c r="H20" s="55"/>
      <c r="I20" s="55"/>
      <c r="J20" s="56"/>
      <c r="K20" s="54"/>
      <c r="L20" s="54"/>
      <c r="M20" s="57"/>
      <c r="N20" s="58"/>
      <c r="O20" s="58"/>
      <c r="P20" s="58"/>
      <c r="Q20" s="58"/>
      <c r="R20" s="54"/>
      <c r="S20" s="54"/>
    </row>
    <row r="21" spans="1:19" ht="15.75" thickBot="1" x14ac:dyDescent="0.3">
      <c r="A21" s="37"/>
      <c r="B21" s="54"/>
      <c r="C21" s="54"/>
      <c r="D21" s="54"/>
      <c r="E21" s="54"/>
      <c r="F21" s="54"/>
      <c r="G21" s="54"/>
      <c r="H21" s="55"/>
      <c r="I21" s="55"/>
      <c r="J21" s="56"/>
      <c r="K21" s="54"/>
      <c r="L21" s="54"/>
      <c r="M21" s="57"/>
      <c r="N21" s="58"/>
      <c r="O21" s="58"/>
      <c r="P21" s="58"/>
      <c r="Q21" s="58"/>
      <c r="R21" s="54"/>
      <c r="S21" s="54"/>
    </row>
    <row r="22" spans="1:19" ht="405.75" thickBot="1" x14ac:dyDescent="0.3">
      <c r="A22" s="37"/>
      <c r="B22" s="47" t="s">
        <v>40</v>
      </c>
      <c r="C22" s="48">
        <v>803003</v>
      </c>
      <c r="D22" s="48" t="s">
        <v>41</v>
      </c>
      <c r="E22" s="48" t="s">
        <v>42</v>
      </c>
      <c r="F22" s="48" t="s">
        <v>38</v>
      </c>
      <c r="G22" s="48" t="s">
        <v>43</v>
      </c>
      <c r="H22" s="49">
        <v>1207970.1000000001</v>
      </c>
      <c r="I22" s="49"/>
      <c r="J22" s="50">
        <f>401941.16+190231.23+460598.62</f>
        <v>1052771.01</v>
      </c>
      <c r="K22" s="48">
        <v>0</v>
      </c>
      <c r="L22" s="48">
        <v>0</v>
      </c>
      <c r="M22" s="51" t="s">
        <v>33</v>
      </c>
      <c r="N22" s="52">
        <f t="shared" ref="N22:N33" si="0">(I22*100)/H22</f>
        <v>0</v>
      </c>
      <c r="O22" s="52">
        <f t="shared" ref="O22:O33" si="1">(J22*100)/H22</f>
        <v>87.152075204510439</v>
      </c>
      <c r="P22" s="52">
        <f t="shared" ref="P22:P28" si="2">(I22*100)/H22</f>
        <v>0</v>
      </c>
      <c r="Q22" s="52">
        <f>J22*100/H22</f>
        <v>87.152075204510439</v>
      </c>
      <c r="R22" s="48"/>
      <c r="S22" s="53" t="s">
        <v>34</v>
      </c>
    </row>
    <row r="23" spans="1:19" ht="282" thickBot="1" x14ac:dyDescent="0.3">
      <c r="A23" s="37"/>
      <c r="B23" s="47" t="s">
        <v>44</v>
      </c>
      <c r="C23" s="48">
        <v>803004</v>
      </c>
      <c r="D23" s="48" t="s">
        <v>45</v>
      </c>
      <c r="E23" s="48" t="s">
        <v>46</v>
      </c>
      <c r="F23" s="48" t="s">
        <v>47</v>
      </c>
      <c r="G23" s="48" t="s">
        <v>48</v>
      </c>
      <c r="H23" s="49">
        <v>554812.07999999996</v>
      </c>
      <c r="I23" s="49"/>
      <c r="J23" s="50">
        <f>158204.52+110786.78+109508.71</f>
        <v>378500.01</v>
      </c>
      <c r="K23" s="48">
        <v>0</v>
      </c>
      <c r="L23" s="48">
        <v>0</v>
      </c>
      <c r="M23" s="51" t="s">
        <v>33</v>
      </c>
      <c r="N23" s="52">
        <f t="shared" si="0"/>
        <v>0</v>
      </c>
      <c r="O23" s="52">
        <f t="shared" si="1"/>
        <v>68.2212993632006</v>
      </c>
      <c r="P23" s="52">
        <f t="shared" si="2"/>
        <v>0</v>
      </c>
      <c r="Q23" s="52">
        <f>J23*100/H23</f>
        <v>68.2212993632006</v>
      </c>
      <c r="R23" s="48"/>
      <c r="S23" s="53" t="s">
        <v>34</v>
      </c>
    </row>
    <row r="24" spans="1:19" x14ac:dyDescent="0.25">
      <c r="A24" s="37"/>
      <c r="B24" s="54"/>
      <c r="C24" s="54"/>
      <c r="D24" s="54"/>
      <c r="E24" s="54"/>
      <c r="F24" s="54"/>
      <c r="G24" s="54"/>
      <c r="H24" s="55"/>
      <c r="I24" s="55"/>
      <c r="J24" s="56"/>
      <c r="K24" s="54"/>
      <c r="L24" s="54"/>
      <c r="M24" s="57"/>
      <c r="N24" s="58"/>
      <c r="O24" s="58"/>
      <c r="P24" s="58"/>
      <c r="Q24" s="58"/>
      <c r="R24" s="54"/>
      <c r="S24" s="54"/>
    </row>
    <row r="25" spans="1:19" x14ac:dyDescent="0.25">
      <c r="A25" s="37"/>
      <c r="B25" s="54"/>
      <c r="C25" s="54"/>
      <c r="D25" s="54"/>
      <c r="E25" s="54"/>
      <c r="F25" s="54"/>
      <c r="G25" s="54"/>
      <c r="H25" s="55"/>
      <c r="I25" s="55"/>
      <c r="J25" s="56"/>
      <c r="K25" s="54"/>
      <c r="L25" s="54"/>
      <c r="M25" s="57"/>
      <c r="N25" s="58"/>
      <c r="O25" s="58"/>
      <c r="P25" s="58"/>
      <c r="Q25" s="58"/>
      <c r="R25" s="54"/>
      <c r="S25" s="54"/>
    </row>
    <row r="26" spans="1:19" ht="15.75" thickBot="1" x14ac:dyDescent="0.3">
      <c r="A26" s="37"/>
      <c r="B26" s="54"/>
      <c r="C26" s="54"/>
      <c r="D26" s="54"/>
      <c r="E26" s="54"/>
      <c r="F26" s="54"/>
      <c r="G26" s="54"/>
      <c r="H26" s="55"/>
      <c r="I26" s="55"/>
      <c r="J26" s="56"/>
      <c r="K26" s="54"/>
      <c r="L26" s="54"/>
      <c r="M26" s="57"/>
      <c r="N26" s="58"/>
      <c r="O26" s="58"/>
      <c r="P26" s="58"/>
      <c r="Q26" s="58"/>
      <c r="R26" s="54"/>
      <c r="S26" s="54"/>
    </row>
    <row r="27" spans="1:19" ht="248.25" thickBot="1" x14ac:dyDescent="0.3">
      <c r="A27" s="37"/>
      <c r="B27" s="47" t="s">
        <v>49</v>
      </c>
      <c r="C27" s="48">
        <v>803005</v>
      </c>
      <c r="D27" s="48" t="s">
        <v>50</v>
      </c>
      <c r="E27" s="48" t="s">
        <v>51</v>
      </c>
      <c r="F27" s="48" t="s">
        <v>52</v>
      </c>
      <c r="G27" s="48" t="s">
        <v>53</v>
      </c>
      <c r="H27" s="49">
        <v>492247.21</v>
      </c>
      <c r="I27" s="49"/>
      <c r="J27" s="50">
        <f>88523.67+150419.66+105324.3+147979.58</f>
        <v>492247.20999999996</v>
      </c>
      <c r="K27" s="48">
        <v>0</v>
      </c>
      <c r="L27" s="48">
        <v>0</v>
      </c>
      <c r="M27" s="51" t="s">
        <v>33</v>
      </c>
      <c r="N27" s="52">
        <f t="shared" si="0"/>
        <v>0</v>
      </c>
      <c r="O27" s="52">
        <f t="shared" si="1"/>
        <v>100</v>
      </c>
      <c r="P27" s="52">
        <f t="shared" si="2"/>
        <v>0</v>
      </c>
      <c r="Q27" s="52">
        <f t="shared" ref="Q27" si="3">(J27*100)/H27</f>
        <v>100</v>
      </c>
      <c r="R27" s="48"/>
      <c r="S27" s="53" t="s">
        <v>34</v>
      </c>
    </row>
    <row r="28" spans="1:19" ht="409.6" thickBot="1" x14ac:dyDescent="0.3">
      <c r="A28" s="37"/>
      <c r="B28" s="47" t="s">
        <v>54</v>
      </c>
      <c r="C28" s="48">
        <v>803006</v>
      </c>
      <c r="D28" s="48" t="s">
        <v>55</v>
      </c>
      <c r="E28" s="48" t="s">
        <v>56</v>
      </c>
      <c r="F28" s="48" t="s">
        <v>38</v>
      </c>
      <c r="G28" s="48" t="s">
        <v>57</v>
      </c>
      <c r="H28" s="49">
        <v>1321700.6200000001</v>
      </c>
      <c r="I28" s="49"/>
      <c r="J28" s="50">
        <f>732860.58+549575.34+39264.7</f>
        <v>1321700.6199999999</v>
      </c>
      <c r="K28" s="48">
        <v>0</v>
      </c>
      <c r="L28" s="48">
        <v>0</v>
      </c>
      <c r="M28" s="51" t="s">
        <v>33</v>
      </c>
      <c r="N28" s="52">
        <f t="shared" si="0"/>
        <v>0</v>
      </c>
      <c r="O28" s="52">
        <f t="shared" si="1"/>
        <v>99.999999999999986</v>
      </c>
      <c r="P28" s="52">
        <f t="shared" si="2"/>
        <v>0</v>
      </c>
      <c r="Q28" s="52">
        <f>J28*100/H28</f>
        <v>99.999999999999986</v>
      </c>
      <c r="R28" s="48"/>
      <c r="S28" s="53" t="s">
        <v>34</v>
      </c>
    </row>
    <row r="29" spans="1:19" x14ac:dyDescent="0.25">
      <c r="A29" s="37"/>
      <c r="B29" s="54"/>
      <c r="C29" s="54"/>
      <c r="D29" s="54"/>
      <c r="E29" s="54"/>
      <c r="F29" s="54"/>
      <c r="G29" s="54"/>
      <c r="H29" s="55"/>
      <c r="I29" s="55"/>
      <c r="J29" s="56"/>
      <c r="K29" s="54"/>
      <c r="L29" s="54"/>
      <c r="M29" s="57"/>
      <c r="N29" s="58"/>
      <c r="O29" s="58"/>
      <c r="P29" s="58"/>
      <c r="Q29" s="58"/>
      <c r="R29" s="54"/>
      <c r="S29" s="54"/>
    </row>
    <row r="30" spans="1:19" x14ac:dyDescent="0.25">
      <c r="A30" s="37"/>
      <c r="B30" s="54"/>
      <c r="C30" s="54"/>
      <c r="D30" s="54"/>
      <c r="E30" s="54"/>
      <c r="F30" s="54"/>
      <c r="G30" s="54"/>
      <c r="H30" s="55"/>
      <c r="I30" s="55"/>
      <c r="J30" s="56"/>
      <c r="K30" s="54"/>
      <c r="L30" s="54"/>
      <c r="M30" s="57"/>
      <c r="N30" s="58"/>
      <c r="O30" s="58"/>
      <c r="P30" s="58"/>
      <c r="Q30" s="58"/>
      <c r="R30" s="54"/>
      <c r="S30" s="54"/>
    </row>
    <row r="31" spans="1:19" x14ac:dyDescent="0.25">
      <c r="A31" s="37"/>
      <c r="B31" s="54"/>
      <c r="C31" s="54"/>
      <c r="D31" s="54"/>
      <c r="E31" s="54"/>
      <c r="F31" s="54"/>
      <c r="G31" s="54"/>
      <c r="H31" s="55"/>
      <c r="I31" s="55"/>
      <c r="J31" s="56"/>
      <c r="K31" s="54"/>
      <c r="L31" s="54"/>
      <c r="M31" s="57"/>
      <c r="N31" s="58"/>
      <c r="O31" s="58"/>
      <c r="P31" s="58"/>
      <c r="Q31" s="58"/>
      <c r="R31" s="54"/>
      <c r="S31" s="54"/>
    </row>
    <row r="32" spans="1:19" ht="15.75" thickBot="1" x14ac:dyDescent="0.3">
      <c r="A32" s="37"/>
      <c r="B32" s="54"/>
      <c r="C32" s="54"/>
      <c r="D32" s="54"/>
      <c r="E32" s="54"/>
      <c r="F32" s="54"/>
      <c r="G32" s="54"/>
      <c r="H32" s="55"/>
      <c r="I32" s="55"/>
      <c r="J32" s="56"/>
      <c r="K32" s="54"/>
      <c r="L32" s="54"/>
      <c r="M32" s="57"/>
      <c r="N32" s="58"/>
      <c r="O32" s="58"/>
      <c r="P32" s="58"/>
      <c r="Q32" s="58"/>
      <c r="R32" s="54"/>
      <c r="S32" s="54"/>
    </row>
    <row r="33" spans="1:19" ht="293.25" thickBot="1" x14ac:dyDescent="0.3">
      <c r="A33" s="37"/>
      <c r="B33" s="47" t="s">
        <v>58</v>
      </c>
      <c r="C33" s="48">
        <v>803007</v>
      </c>
      <c r="D33" s="48" t="s">
        <v>59</v>
      </c>
      <c r="E33" s="48" t="s">
        <v>60</v>
      </c>
      <c r="F33" s="48" t="s">
        <v>61</v>
      </c>
      <c r="G33" s="48" t="s">
        <v>62</v>
      </c>
      <c r="H33" s="49">
        <v>438031.03</v>
      </c>
      <c r="I33" s="49"/>
      <c r="J33" s="50">
        <v>438031.03</v>
      </c>
      <c r="K33" s="48">
        <v>0</v>
      </c>
      <c r="L33" s="48">
        <v>0</v>
      </c>
      <c r="M33" s="51" t="s">
        <v>33</v>
      </c>
      <c r="N33" s="52">
        <f t="shared" si="0"/>
        <v>0</v>
      </c>
      <c r="O33" s="52">
        <f t="shared" si="1"/>
        <v>100</v>
      </c>
      <c r="P33" s="52">
        <v>0</v>
      </c>
      <c r="Q33" s="52">
        <v>100</v>
      </c>
      <c r="R33" s="48"/>
      <c r="S33" s="53" t="s">
        <v>34</v>
      </c>
    </row>
    <row r="34" spans="1:19" ht="102" thickBot="1" x14ac:dyDescent="0.3">
      <c r="A34" s="37"/>
      <c r="B34" s="47" t="s">
        <v>63</v>
      </c>
      <c r="C34" s="48"/>
      <c r="D34" s="48" t="s">
        <v>64</v>
      </c>
      <c r="E34" s="48" t="s">
        <v>65</v>
      </c>
      <c r="F34" s="48" t="s">
        <v>66</v>
      </c>
      <c r="G34" s="48" t="s">
        <v>67</v>
      </c>
      <c r="H34" s="49">
        <v>21759.14</v>
      </c>
      <c r="I34" s="49"/>
      <c r="J34" s="50"/>
      <c r="K34" s="48">
        <v>0</v>
      </c>
      <c r="L34" s="48">
        <v>0</v>
      </c>
      <c r="M34" s="51" t="s">
        <v>33</v>
      </c>
      <c r="N34" s="52"/>
      <c r="O34" s="52"/>
      <c r="P34" s="52"/>
      <c r="Q34" s="52"/>
      <c r="R34" s="48"/>
      <c r="S34" s="53" t="s">
        <v>34</v>
      </c>
    </row>
    <row r="35" spans="1:19" ht="15.75" thickBot="1" x14ac:dyDescent="0.3">
      <c r="A35" s="37"/>
      <c r="B35" s="59"/>
      <c r="C35" s="59"/>
      <c r="D35" s="59"/>
      <c r="E35" s="60"/>
      <c r="F35" s="60"/>
      <c r="G35" s="60" t="s">
        <v>68</v>
      </c>
      <c r="H35" s="61">
        <f>SUM(H15:H34)</f>
        <v>4638589</v>
      </c>
      <c r="I35" s="62">
        <f>SUM(I15:I33)</f>
        <v>0</v>
      </c>
      <c r="J35" s="63">
        <f>SUM(J15:J33)</f>
        <v>4285318.7</v>
      </c>
      <c r="K35" s="64"/>
      <c r="L35" s="65"/>
      <c r="M35" s="66"/>
      <c r="N35" s="60"/>
      <c r="O35" s="67"/>
      <c r="P35" s="60"/>
      <c r="Q35" s="67"/>
      <c r="R35" s="60"/>
      <c r="S35" s="60"/>
    </row>
    <row r="36" spans="1:19" x14ac:dyDescent="0.25">
      <c r="A36" s="37"/>
      <c r="B36" s="68"/>
      <c r="C36" s="68"/>
      <c r="D36" s="68"/>
      <c r="E36" s="69"/>
      <c r="F36" s="69"/>
      <c r="G36" s="69"/>
      <c r="H36" s="70"/>
      <c r="I36" s="71"/>
      <c r="J36" s="72"/>
      <c r="K36" s="60"/>
      <c r="L36" s="73"/>
      <c r="M36" s="74"/>
      <c r="N36" s="60"/>
      <c r="O36" s="67"/>
      <c r="P36" s="60"/>
      <c r="Q36" s="67"/>
      <c r="R36" s="60"/>
      <c r="S36" s="60"/>
    </row>
    <row r="37" spans="1:19" x14ac:dyDescent="0.25">
      <c r="A37" s="37"/>
      <c r="B37" s="68"/>
      <c r="C37" s="68"/>
      <c r="D37" s="68"/>
      <c r="E37" s="69"/>
      <c r="F37" s="69"/>
      <c r="G37" s="69"/>
      <c r="H37" s="70"/>
      <c r="I37" s="71"/>
      <c r="J37" s="72"/>
      <c r="K37" s="60"/>
      <c r="L37" s="73"/>
      <c r="M37" s="74"/>
      <c r="N37" s="60"/>
      <c r="O37" s="67"/>
      <c r="P37" s="60"/>
      <c r="Q37" s="67"/>
      <c r="R37" s="60"/>
      <c r="S37" s="60"/>
    </row>
    <row r="38" spans="1:19" x14ac:dyDescent="0.25">
      <c r="A38" s="37"/>
      <c r="B38" s="68"/>
      <c r="C38" s="68"/>
      <c r="D38" s="68"/>
      <c r="E38" s="69"/>
      <c r="F38" s="69"/>
      <c r="G38" s="69"/>
      <c r="H38" s="70"/>
      <c r="I38" s="71"/>
      <c r="J38" s="72"/>
      <c r="K38" s="60"/>
      <c r="L38" s="73"/>
      <c r="M38" s="74"/>
      <c r="N38" s="60"/>
      <c r="O38" s="67"/>
      <c r="P38" s="60"/>
      <c r="Q38" s="67"/>
      <c r="R38" s="60"/>
      <c r="S38" s="60"/>
    </row>
    <row r="39" spans="1:19" x14ac:dyDescent="0.25">
      <c r="A39" s="69"/>
      <c r="B39" s="68"/>
      <c r="C39" s="68"/>
      <c r="D39" s="68"/>
      <c r="E39" s="69"/>
      <c r="F39" s="69"/>
      <c r="G39" s="69"/>
      <c r="H39" s="70"/>
      <c r="I39" s="71"/>
      <c r="J39" s="72"/>
      <c r="K39" s="75"/>
      <c r="L39" s="73"/>
      <c r="M39" s="74"/>
      <c r="N39" s="60"/>
      <c r="O39" s="67"/>
      <c r="P39" s="60"/>
      <c r="Q39" s="67"/>
      <c r="R39" s="60"/>
      <c r="S39" s="60"/>
    </row>
    <row r="40" spans="1:19" x14ac:dyDescent="0.25">
      <c r="A40" s="69"/>
      <c r="B40" s="1"/>
      <c r="C40" s="1"/>
      <c r="D40" s="1"/>
      <c r="E40" s="1"/>
      <c r="F40" s="1"/>
      <c r="G40" s="1"/>
      <c r="H40" s="3"/>
      <c r="I40" s="4"/>
      <c r="J40" s="5"/>
      <c r="K40" s="6"/>
      <c r="L40" s="1"/>
      <c r="M40" s="1"/>
      <c r="N40" s="1"/>
      <c r="O40" s="7"/>
      <c r="P40" s="6"/>
      <c r="Q40" s="7"/>
      <c r="R40" s="6"/>
      <c r="S40" s="1"/>
    </row>
    <row r="41" spans="1:19" x14ac:dyDescent="0.25">
      <c r="A41" s="13"/>
      <c r="B41" s="1"/>
      <c r="C41" s="1"/>
      <c r="D41" s="1"/>
      <c r="E41" s="1"/>
      <c r="F41" s="1"/>
      <c r="G41" s="1"/>
      <c r="H41" s="3"/>
      <c r="I41" s="4"/>
      <c r="J41" s="5"/>
      <c r="K41" s="6"/>
      <c r="L41" s="1"/>
      <c r="M41" s="1"/>
      <c r="N41" s="1"/>
      <c r="O41" s="7"/>
      <c r="P41" s="6"/>
      <c r="Q41" s="7"/>
      <c r="R41" s="6"/>
      <c r="S41" s="1"/>
    </row>
    <row r="42" spans="1:19" x14ac:dyDescent="0.25">
      <c r="A42" s="13"/>
      <c r="B42" s="1"/>
      <c r="C42" s="1"/>
      <c r="D42" s="1"/>
      <c r="E42" s="1"/>
      <c r="F42" s="1"/>
      <c r="G42" s="1"/>
      <c r="H42" s="3"/>
      <c r="I42" s="4"/>
      <c r="J42" s="5"/>
      <c r="K42" s="6"/>
      <c r="L42" s="1"/>
      <c r="M42" s="1"/>
      <c r="N42" s="1"/>
      <c r="O42" s="7"/>
      <c r="P42" s="6"/>
      <c r="Q42" s="7"/>
      <c r="R42" s="6"/>
      <c r="S42" s="1"/>
    </row>
    <row r="43" spans="1:19" x14ac:dyDescent="0.25">
      <c r="A43" s="13"/>
      <c r="B43" s="1"/>
      <c r="C43" s="1"/>
      <c r="D43" s="1"/>
      <c r="E43" s="1"/>
      <c r="F43" s="1"/>
      <c r="G43" s="1"/>
      <c r="H43" s="3"/>
      <c r="I43" s="4"/>
      <c r="J43" s="5"/>
      <c r="K43" s="6"/>
      <c r="L43" s="1"/>
      <c r="M43" s="1"/>
      <c r="N43" s="1"/>
      <c r="O43" s="7"/>
      <c r="P43" s="6"/>
      <c r="Q43" s="7"/>
      <c r="R43" s="6"/>
      <c r="S43" s="1"/>
    </row>
    <row r="44" spans="1:19" x14ac:dyDescent="0.25">
      <c r="A44" s="13"/>
      <c r="B44" s="1"/>
      <c r="C44" s="1"/>
      <c r="D44" s="1"/>
      <c r="E44" s="1"/>
      <c r="F44" s="1"/>
      <c r="G44" s="1"/>
      <c r="H44" s="3"/>
      <c r="I44" s="4"/>
      <c r="J44" s="5"/>
      <c r="K44" s="6"/>
      <c r="L44" s="1"/>
      <c r="M44" s="1"/>
      <c r="N44" s="1"/>
      <c r="O44" s="7"/>
      <c r="P44" s="6"/>
      <c r="Q44" s="7"/>
      <c r="R44" s="6"/>
      <c r="S44" s="1"/>
    </row>
    <row r="45" spans="1:19" x14ac:dyDescent="0.25">
      <c r="A45" s="13"/>
      <c r="B45" s="1"/>
      <c r="C45" s="1"/>
      <c r="D45" s="1"/>
      <c r="E45" s="1"/>
      <c r="F45" s="1"/>
      <c r="G45" s="1"/>
      <c r="H45" s="3"/>
      <c r="I45" s="4"/>
      <c r="J45" s="5"/>
      <c r="K45" s="6"/>
      <c r="L45" s="1"/>
      <c r="M45" s="1"/>
      <c r="N45" s="1"/>
      <c r="O45" s="7"/>
      <c r="P45" s="6"/>
      <c r="Q45" s="7"/>
      <c r="R45" s="6"/>
      <c r="S45" s="1"/>
    </row>
    <row r="46" spans="1:19" x14ac:dyDescent="0.25">
      <c r="A46" s="13"/>
      <c r="B46" s="1"/>
      <c r="C46" s="1"/>
      <c r="D46" s="1"/>
      <c r="E46" s="1"/>
      <c r="F46" s="1"/>
      <c r="G46" s="1"/>
      <c r="H46" s="3"/>
      <c r="I46" s="4"/>
      <c r="J46" s="5"/>
      <c r="K46" s="6"/>
      <c r="L46" s="1"/>
      <c r="M46" s="1"/>
      <c r="N46" s="1"/>
      <c r="O46" s="7"/>
      <c r="P46" s="6"/>
      <c r="Q46" s="7"/>
      <c r="R46" s="6"/>
      <c r="S46" s="1"/>
    </row>
    <row r="47" spans="1:19" x14ac:dyDescent="0.25">
      <c r="A47" s="13"/>
      <c r="B47" s="1"/>
      <c r="C47" s="1"/>
      <c r="D47" s="1"/>
      <c r="E47" s="1"/>
      <c r="F47" s="1"/>
      <c r="G47" s="1"/>
      <c r="H47" s="3"/>
      <c r="I47" s="4"/>
      <c r="J47" s="5"/>
      <c r="K47" s="6"/>
      <c r="L47" s="1"/>
      <c r="M47" s="1"/>
      <c r="N47" s="1"/>
      <c r="O47" s="7"/>
      <c r="P47" s="6"/>
      <c r="Q47" s="7"/>
      <c r="R47" s="6"/>
      <c r="S47" s="1"/>
    </row>
    <row r="48" spans="1:19" x14ac:dyDescent="0.25">
      <c r="A48" s="13"/>
      <c r="B48" s="1"/>
      <c r="C48" s="1"/>
      <c r="D48" s="1"/>
      <c r="E48" s="1"/>
      <c r="F48" s="1"/>
      <c r="G48" s="1"/>
      <c r="H48" s="3"/>
      <c r="I48" s="4"/>
      <c r="J48" s="5"/>
      <c r="K48" s="6"/>
      <c r="L48" s="1"/>
      <c r="M48" s="1"/>
      <c r="N48" s="1"/>
      <c r="O48" s="7"/>
      <c r="P48" s="6"/>
      <c r="Q48" s="7"/>
      <c r="R48" s="6"/>
      <c r="S48" s="1"/>
    </row>
    <row r="49" spans="1:19" x14ac:dyDescent="0.25">
      <c r="A49" s="13"/>
      <c r="H49" s="76"/>
      <c r="I49" s="77"/>
      <c r="J49" s="76"/>
      <c r="O49" s="78"/>
      <c r="Q49" s="78"/>
    </row>
    <row r="50" spans="1:19" x14ac:dyDescent="0.25">
      <c r="H50" s="76"/>
      <c r="I50" s="77"/>
      <c r="J50" s="76"/>
      <c r="O50" s="78"/>
      <c r="Q50" s="78"/>
    </row>
    <row r="51" spans="1:19" x14ac:dyDescent="0.25">
      <c r="H51" s="76"/>
      <c r="I51" s="77"/>
      <c r="J51" s="76"/>
      <c r="O51" s="78"/>
      <c r="Q51" s="78"/>
    </row>
    <row r="52" spans="1:19" x14ac:dyDescent="0.25">
      <c r="H52" s="76"/>
      <c r="I52" s="77"/>
      <c r="J52" s="76"/>
      <c r="O52" s="78"/>
      <c r="Q52" s="78"/>
    </row>
    <row r="53" spans="1:19" x14ac:dyDescent="0.25">
      <c r="H53" s="76"/>
      <c r="I53" s="77"/>
      <c r="J53" s="76"/>
      <c r="O53" s="78"/>
      <c r="Q53" s="78"/>
    </row>
    <row r="55" spans="1:19" x14ac:dyDescent="0.25">
      <c r="A55" s="1"/>
      <c r="B55" s="1"/>
      <c r="C55" s="1"/>
      <c r="D55" s="2"/>
      <c r="E55" s="1"/>
      <c r="F55" s="1"/>
      <c r="G55" s="1"/>
      <c r="H55" s="3"/>
      <c r="I55" s="4"/>
      <c r="J55" s="5"/>
      <c r="K55" s="6"/>
      <c r="L55" s="1"/>
      <c r="M55" s="1"/>
      <c r="N55" s="1"/>
      <c r="O55" s="7"/>
      <c r="P55" s="6"/>
      <c r="Q55" s="7"/>
      <c r="R55" s="6"/>
      <c r="S55" s="1"/>
    </row>
    <row r="56" spans="1:19" x14ac:dyDescent="0.25">
      <c r="A56" s="1"/>
      <c r="B56" s="1"/>
      <c r="C56" s="1"/>
      <c r="D56" s="2"/>
      <c r="E56" s="1"/>
      <c r="F56" s="1"/>
      <c r="G56" s="1"/>
      <c r="H56" s="3"/>
      <c r="I56" s="4"/>
      <c r="J56" s="5"/>
      <c r="K56" s="6"/>
      <c r="L56" s="1"/>
      <c r="M56" s="1"/>
      <c r="N56" s="1"/>
      <c r="O56" s="7"/>
      <c r="P56" s="6"/>
      <c r="Q56" s="7"/>
      <c r="R56" s="6"/>
      <c r="S56" s="1"/>
    </row>
    <row r="57" spans="1:19" x14ac:dyDescent="0.25">
      <c r="A57" s="1"/>
      <c r="B57" s="1"/>
      <c r="C57" s="1"/>
      <c r="D57" s="2"/>
      <c r="E57" s="1"/>
      <c r="F57" s="1"/>
      <c r="G57" s="1"/>
      <c r="H57" s="3"/>
      <c r="I57" s="4"/>
      <c r="J57" s="5"/>
      <c r="K57" s="6"/>
      <c r="L57" s="1"/>
      <c r="M57" s="1"/>
      <c r="N57" s="1"/>
      <c r="O57" s="7"/>
      <c r="P57" s="6"/>
      <c r="Q57" s="7"/>
      <c r="R57" s="6"/>
      <c r="S57" s="1"/>
    </row>
    <row r="58" spans="1:19" x14ac:dyDescent="0.25">
      <c r="A58" s="1"/>
      <c r="B58" s="1"/>
      <c r="C58" s="1"/>
      <c r="D58" s="2"/>
      <c r="E58" s="1"/>
      <c r="F58" s="1"/>
      <c r="G58" s="1"/>
      <c r="H58" s="3"/>
      <c r="I58" s="4"/>
      <c r="J58" s="5"/>
      <c r="K58" s="6"/>
      <c r="L58" s="1"/>
      <c r="M58" s="1"/>
      <c r="N58" s="1"/>
      <c r="O58" s="7"/>
      <c r="P58" s="6"/>
      <c r="Q58" s="7"/>
      <c r="R58" s="6"/>
      <c r="S58" s="1"/>
    </row>
    <row r="59" spans="1:19" x14ac:dyDescent="0.25">
      <c r="A59" s="1"/>
      <c r="B59" s="1"/>
      <c r="C59" s="1"/>
      <c r="D59" s="2"/>
      <c r="E59" s="1"/>
      <c r="F59" s="1"/>
      <c r="G59" s="1"/>
      <c r="H59" s="3"/>
      <c r="I59" s="4"/>
      <c r="J59" s="5"/>
      <c r="K59" s="6"/>
      <c r="L59" s="1"/>
      <c r="M59" s="1"/>
      <c r="N59" s="1"/>
      <c r="O59" s="7"/>
      <c r="P59" s="6"/>
      <c r="Q59" s="7"/>
      <c r="R59" s="6"/>
      <c r="S59" s="1"/>
    </row>
    <row r="60" spans="1:19" x14ac:dyDescent="0.25">
      <c r="A60" s="1"/>
      <c r="B60" s="8"/>
      <c r="C60" s="8"/>
      <c r="D60" s="8"/>
      <c r="E60" s="8"/>
      <c r="F60" s="1"/>
      <c r="G60" s="1"/>
      <c r="H60" s="3"/>
      <c r="I60" s="4"/>
      <c r="J60" s="5"/>
      <c r="K60" s="6"/>
      <c r="L60" s="1"/>
      <c r="M60" s="1"/>
      <c r="N60" s="1"/>
      <c r="O60" s="7"/>
      <c r="P60" s="6"/>
      <c r="Q60" s="7"/>
      <c r="R60" s="6"/>
      <c r="S60" s="1"/>
    </row>
    <row r="61" spans="1:19" x14ac:dyDescent="0.25">
      <c r="A61" s="1"/>
      <c r="B61" s="8" t="s">
        <v>0</v>
      </c>
      <c r="C61" s="8"/>
      <c r="D61" s="8"/>
      <c r="E61" s="9" t="s">
        <v>1</v>
      </c>
      <c r="F61" s="9"/>
      <c r="G61" s="9"/>
      <c r="H61" s="9"/>
      <c r="I61" s="9"/>
      <c r="J61" s="9"/>
      <c r="K61" s="10"/>
      <c r="L61" s="11"/>
      <c r="M61" s="11"/>
      <c r="N61" s="11"/>
      <c r="O61" s="7"/>
      <c r="P61" s="6"/>
      <c r="Q61" s="7"/>
      <c r="R61" s="6"/>
      <c r="S61" s="1"/>
    </row>
    <row r="62" spans="1:19" x14ac:dyDescent="0.25">
      <c r="A62" s="1"/>
      <c r="B62" s="12" t="s">
        <v>2</v>
      </c>
      <c r="C62" s="12"/>
      <c r="D62" s="12"/>
      <c r="E62" s="9" t="s">
        <v>3</v>
      </c>
      <c r="F62" s="9"/>
      <c r="G62" s="9"/>
      <c r="H62" s="9"/>
      <c r="I62" s="9"/>
      <c r="J62" s="9"/>
      <c r="K62" s="10"/>
      <c r="L62" s="11"/>
      <c r="M62" s="11"/>
      <c r="N62" s="11"/>
      <c r="O62" s="7"/>
      <c r="P62" s="6"/>
      <c r="Q62" s="7"/>
      <c r="R62" s="6"/>
      <c r="S62" s="1"/>
    </row>
    <row r="63" spans="1:19" x14ac:dyDescent="0.25">
      <c r="A63" s="13"/>
      <c r="B63" s="14" t="s">
        <v>4</v>
      </c>
      <c r="C63" s="14"/>
      <c r="D63" s="14"/>
      <c r="E63" s="15" t="s">
        <v>69</v>
      </c>
      <c r="F63" s="15"/>
      <c r="G63" s="16"/>
      <c r="H63" s="17"/>
      <c r="I63" s="18"/>
      <c r="J63" s="19"/>
      <c r="K63" s="6"/>
      <c r="L63" s="11"/>
      <c r="M63" s="11"/>
      <c r="N63" s="11"/>
      <c r="O63" s="7"/>
      <c r="P63" s="6"/>
      <c r="Q63" s="7"/>
      <c r="R63" s="6"/>
      <c r="S63" s="1"/>
    </row>
    <row r="64" spans="1:19" x14ac:dyDescent="0.25">
      <c r="A64" s="13"/>
      <c r="B64" s="14"/>
      <c r="C64" s="14"/>
      <c r="D64" s="14"/>
      <c r="E64" s="20"/>
      <c r="F64" s="20"/>
      <c r="G64" s="21"/>
      <c r="H64" s="22"/>
      <c r="I64" s="23"/>
      <c r="J64" s="24"/>
      <c r="K64" s="6"/>
      <c r="L64" s="11"/>
      <c r="M64" s="11"/>
      <c r="N64" s="11"/>
      <c r="O64" s="7"/>
      <c r="P64" s="6"/>
      <c r="Q64" s="7"/>
      <c r="R64" s="6"/>
      <c r="S64" s="1"/>
    </row>
    <row r="65" spans="1:19" ht="15.75" thickBot="1" x14ac:dyDescent="0.3">
      <c r="A65" s="13"/>
      <c r="B65" s="25"/>
      <c r="C65" s="25"/>
      <c r="D65" s="25"/>
      <c r="E65" s="25"/>
      <c r="F65" s="26"/>
      <c r="G65" s="21"/>
      <c r="H65" s="22"/>
      <c r="I65" s="23"/>
      <c r="J65" s="24"/>
      <c r="K65" s="26"/>
      <c r="L65" s="27"/>
      <c r="M65" s="27"/>
      <c r="N65" s="27"/>
      <c r="O65" s="28"/>
      <c r="P65" s="26"/>
      <c r="Q65" s="28"/>
      <c r="R65" s="26"/>
      <c r="S65" s="1"/>
    </row>
    <row r="66" spans="1:19" x14ac:dyDescent="0.25">
      <c r="A66" s="10"/>
      <c r="B66" s="29" t="s">
        <v>6</v>
      </c>
      <c r="C66" s="30" t="s">
        <v>7</v>
      </c>
      <c r="D66" s="30"/>
      <c r="E66" s="30" t="s">
        <v>8</v>
      </c>
      <c r="F66" s="30" t="s">
        <v>9</v>
      </c>
      <c r="G66" s="30" t="s">
        <v>10</v>
      </c>
      <c r="H66" s="31" t="s">
        <v>11</v>
      </c>
      <c r="I66" s="30" t="s">
        <v>12</v>
      </c>
      <c r="J66" s="30"/>
      <c r="K66" s="30"/>
      <c r="L66" s="30"/>
      <c r="M66" s="30"/>
      <c r="N66" s="30" t="s">
        <v>13</v>
      </c>
      <c r="O66" s="30"/>
      <c r="P66" s="30" t="s">
        <v>14</v>
      </c>
      <c r="Q66" s="30"/>
      <c r="R66" s="30" t="s">
        <v>15</v>
      </c>
      <c r="S66" s="32"/>
    </row>
    <row r="67" spans="1:19" x14ac:dyDescent="0.25">
      <c r="A67" s="10"/>
      <c r="B67" s="33"/>
      <c r="C67" s="34" t="s">
        <v>16</v>
      </c>
      <c r="D67" s="34" t="s">
        <v>17</v>
      </c>
      <c r="E67" s="34"/>
      <c r="F67" s="34"/>
      <c r="G67" s="34"/>
      <c r="H67" s="35"/>
      <c r="I67" s="34" t="s">
        <v>18</v>
      </c>
      <c r="J67" s="34"/>
      <c r="K67" s="34" t="s">
        <v>19</v>
      </c>
      <c r="L67" s="34"/>
      <c r="M67" s="34"/>
      <c r="N67" s="34" t="s">
        <v>20</v>
      </c>
      <c r="O67" s="34"/>
      <c r="P67" s="34" t="s">
        <v>20</v>
      </c>
      <c r="Q67" s="34"/>
      <c r="R67" s="34"/>
      <c r="S67" s="36"/>
    </row>
    <row r="68" spans="1:19" ht="23.25" thickBot="1" x14ac:dyDescent="0.3">
      <c r="A68" s="37"/>
      <c r="B68" s="38"/>
      <c r="C68" s="39"/>
      <c r="D68" s="39"/>
      <c r="E68" s="39"/>
      <c r="F68" s="39"/>
      <c r="G68" s="39"/>
      <c r="H68" s="40"/>
      <c r="I68" s="41" t="s">
        <v>21</v>
      </c>
      <c r="J68" s="42" t="s">
        <v>22</v>
      </c>
      <c r="K68" s="43" t="s">
        <v>23</v>
      </c>
      <c r="L68" s="43" t="s">
        <v>24</v>
      </c>
      <c r="M68" s="44" t="s">
        <v>25</v>
      </c>
      <c r="N68" s="43" t="s">
        <v>26</v>
      </c>
      <c r="O68" s="45" t="s">
        <v>25</v>
      </c>
      <c r="P68" s="43" t="s">
        <v>21</v>
      </c>
      <c r="Q68" s="45" t="s">
        <v>22</v>
      </c>
      <c r="R68" s="43" t="s">
        <v>27</v>
      </c>
      <c r="S68" s="46" t="s">
        <v>28</v>
      </c>
    </row>
    <row r="69" spans="1:19" ht="68.25" thickBot="1" x14ac:dyDescent="0.3">
      <c r="A69" s="37"/>
      <c r="B69" s="47">
        <v>159951001</v>
      </c>
      <c r="C69" s="48">
        <v>803001</v>
      </c>
      <c r="D69" s="48" t="s">
        <v>29</v>
      </c>
      <c r="E69" s="48" t="s">
        <v>30</v>
      </c>
      <c r="F69" s="48" t="s">
        <v>31</v>
      </c>
      <c r="G69" s="48" t="s">
        <v>32</v>
      </c>
      <c r="H69" s="49">
        <v>150000</v>
      </c>
      <c r="I69" s="49"/>
      <c r="J69" s="50">
        <f>149514.55+485.45</f>
        <v>150000</v>
      </c>
      <c r="K69" s="48">
        <v>0</v>
      </c>
      <c r="L69" s="48">
        <v>0</v>
      </c>
      <c r="M69" s="51" t="s">
        <v>33</v>
      </c>
      <c r="N69" s="52">
        <f>(I69*100)/H69</f>
        <v>0</v>
      </c>
      <c r="O69" s="52">
        <f>(J69*100)/H69</f>
        <v>100</v>
      </c>
      <c r="P69" s="52">
        <f>(I69*100)/H69</f>
        <v>0</v>
      </c>
      <c r="Q69" s="52">
        <f>(J69*100)/H69</f>
        <v>100</v>
      </c>
      <c r="R69" s="48"/>
      <c r="S69" s="53" t="s">
        <v>34</v>
      </c>
    </row>
    <row r="70" spans="1:19" ht="327" thickBot="1" x14ac:dyDescent="0.3">
      <c r="A70" s="37"/>
      <c r="B70" s="47" t="s">
        <v>35</v>
      </c>
      <c r="C70" s="48">
        <v>803002</v>
      </c>
      <c r="D70" s="48" t="s">
        <v>36</v>
      </c>
      <c r="E70" s="48" t="s">
        <v>37</v>
      </c>
      <c r="F70" s="48" t="s">
        <v>38</v>
      </c>
      <c r="G70" s="48" t="s">
        <v>39</v>
      </c>
      <c r="H70" s="49">
        <v>452068.82</v>
      </c>
      <c r="I70" s="49"/>
      <c r="J70" s="50">
        <f>225931.7+226137.12</f>
        <v>452068.82</v>
      </c>
      <c r="K70" s="48">
        <v>0</v>
      </c>
      <c r="L70" s="48">
        <v>0</v>
      </c>
      <c r="M70" s="51" t="s">
        <v>33</v>
      </c>
      <c r="N70" s="52">
        <f>(I70*100)/H70</f>
        <v>0</v>
      </c>
      <c r="O70" s="52">
        <f>(J70*100)/H70</f>
        <v>100</v>
      </c>
      <c r="P70" s="52">
        <f>(I70*100)/H70</f>
        <v>0</v>
      </c>
      <c r="Q70" s="52">
        <f>(J70*100)/H70</f>
        <v>100</v>
      </c>
      <c r="R70" s="48"/>
      <c r="S70" s="53" t="s">
        <v>34</v>
      </c>
    </row>
    <row r="71" spans="1:19" x14ac:dyDescent="0.25">
      <c r="A71" s="37"/>
      <c r="B71" s="54"/>
      <c r="C71" s="54"/>
      <c r="D71" s="54"/>
      <c r="E71" s="54"/>
      <c r="F71" s="54"/>
      <c r="G71" s="54"/>
      <c r="H71" s="55"/>
      <c r="I71" s="55"/>
      <c r="J71" s="56"/>
      <c r="K71" s="54"/>
      <c r="L71" s="54"/>
      <c r="M71" s="57"/>
      <c r="N71" s="58"/>
      <c r="O71" s="58"/>
      <c r="P71" s="58"/>
      <c r="Q71" s="58"/>
      <c r="R71" s="54"/>
      <c r="S71" s="54"/>
    </row>
    <row r="72" spans="1:19" x14ac:dyDescent="0.25">
      <c r="A72" s="37"/>
      <c r="B72" s="54"/>
      <c r="C72" s="54"/>
      <c r="D72" s="54"/>
      <c r="E72" s="54"/>
      <c r="F72" s="54"/>
      <c r="G72" s="54"/>
      <c r="H72" s="55"/>
      <c r="I72" s="55"/>
      <c r="J72" s="56"/>
      <c r="K72" s="54"/>
      <c r="L72" s="54"/>
      <c r="M72" s="57"/>
      <c r="N72" s="58"/>
      <c r="O72" s="58"/>
      <c r="P72" s="58"/>
      <c r="Q72" s="58"/>
      <c r="R72" s="54"/>
      <c r="S72" s="54"/>
    </row>
    <row r="73" spans="1:19" x14ac:dyDescent="0.25">
      <c r="A73" s="37"/>
      <c r="B73" s="54"/>
      <c r="C73" s="54"/>
      <c r="D73" s="54"/>
      <c r="E73" s="54"/>
      <c r="F73" s="54"/>
      <c r="G73" s="54"/>
      <c r="H73" s="55"/>
      <c r="I73" s="55"/>
      <c r="J73" s="56"/>
      <c r="K73" s="54"/>
      <c r="L73" s="54"/>
      <c r="M73" s="57"/>
      <c r="N73" s="58"/>
      <c r="O73" s="58"/>
      <c r="P73" s="58"/>
      <c r="Q73" s="58"/>
      <c r="R73" s="54"/>
      <c r="S73" s="54"/>
    </row>
    <row r="74" spans="1:19" x14ac:dyDescent="0.25">
      <c r="A74" s="37"/>
      <c r="B74" s="54"/>
      <c r="C74" s="54"/>
      <c r="D74" s="54"/>
      <c r="E74" s="54"/>
      <c r="F74" s="54"/>
      <c r="G74" s="54"/>
      <c r="H74" s="55"/>
      <c r="I74" s="55"/>
      <c r="J74" s="56"/>
      <c r="K74" s="54"/>
      <c r="L74" s="54"/>
      <c r="M74" s="57"/>
      <c r="N74" s="58"/>
      <c r="O74" s="58"/>
      <c r="P74" s="58"/>
      <c r="Q74" s="58"/>
      <c r="R74" s="54"/>
      <c r="S74" s="54"/>
    </row>
    <row r="75" spans="1:19" ht="15.75" thickBot="1" x14ac:dyDescent="0.3">
      <c r="A75" s="37"/>
      <c r="B75" s="54"/>
      <c r="C75" s="54"/>
      <c r="D75" s="54"/>
      <c r="E75" s="54"/>
      <c r="F75" s="54"/>
      <c r="G75" s="54"/>
      <c r="H75" s="55"/>
      <c r="I75" s="55"/>
      <c r="J75" s="56"/>
      <c r="K75" s="54"/>
      <c r="L75" s="54"/>
      <c r="M75" s="57"/>
      <c r="N75" s="58"/>
      <c r="O75" s="58"/>
      <c r="P75" s="58"/>
      <c r="Q75" s="58"/>
      <c r="R75" s="54"/>
      <c r="S75" s="54"/>
    </row>
    <row r="76" spans="1:19" ht="405.75" thickBot="1" x14ac:dyDescent="0.3">
      <c r="A76" s="37"/>
      <c r="B76" s="47" t="s">
        <v>40</v>
      </c>
      <c r="C76" s="48">
        <v>803003</v>
      </c>
      <c r="D76" s="48" t="s">
        <v>41</v>
      </c>
      <c r="E76" s="48" t="s">
        <v>42</v>
      </c>
      <c r="F76" s="48" t="s">
        <v>38</v>
      </c>
      <c r="G76" s="48" t="s">
        <v>43</v>
      </c>
      <c r="H76" s="49">
        <v>1207970.1000000001</v>
      </c>
      <c r="I76" s="49">
        <v>155199.09</v>
      </c>
      <c r="J76" s="50">
        <f>401941.16+190231.23+460598.62+155199.09</f>
        <v>1207970.1000000001</v>
      </c>
      <c r="K76" s="48">
        <v>0</v>
      </c>
      <c r="L76" s="48">
        <v>0</v>
      </c>
      <c r="M76" s="51" t="s">
        <v>33</v>
      </c>
      <c r="N76" s="52">
        <f t="shared" ref="N76:N88" si="4">(I76*100)/H76</f>
        <v>12.847924795489556</v>
      </c>
      <c r="O76" s="52">
        <f t="shared" ref="O76:O88" si="5">(J76*100)/H76</f>
        <v>100</v>
      </c>
      <c r="P76" s="52">
        <f t="shared" ref="P76:P82" si="6">(I76*100)/H76</f>
        <v>12.847924795489556</v>
      </c>
      <c r="Q76" s="52">
        <f>J76*100/H76</f>
        <v>100</v>
      </c>
      <c r="R76" s="48"/>
      <c r="S76" s="53" t="s">
        <v>34</v>
      </c>
    </row>
    <row r="77" spans="1:19" ht="282" thickBot="1" x14ac:dyDescent="0.3">
      <c r="A77" s="37"/>
      <c r="B77" s="47" t="s">
        <v>44</v>
      </c>
      <c r="C77" s="48">
        <v>803004</v>
      </c>
      <c r="D77" s="48" t="s">
        <v>45</v>
      </c>
      <c r="E77" s="48" t="s">
        <v>46</v>
      </c>
      <c r="F77" s="48" t="s">
        <v>47</v>
      </c>
      <c r="G77" s="48" t="s">
        <v>48</v>
      </c>
      <c r="H77" s="49">
        <v>554812.07999999996</v>
      </c>
      <c r="I77" s="49"/>
      <c r="J77" s="50">
        <f>158204.52+110786.78+109508.71</f>
        <v>378500.01</v>
      </c>
      <c r="K77" s="48">
        <v>0</v>
      </c>
      <c r="L77" s="48">
        <v>0</v>
      </c>
      <c r="M77" s="51" t="s">
        <v>33</v>
      </c>
      <c r="N77" s="52">
        <f t="shared" si="4"/>
        <v>0</v>
      </c>
      <c r="O77" s="52">
        <f t="shared" si="5"/>
        <v>68.2212993632006</v>
      </c>
      <c r="P77" s="52">
        <f t="shared" si="6"/>
        <v>0</v>
      </c>
      <c r="Q77" s="52">
        <f>J77*100/H77</f>
        <v>68.2212993632006</v>
      </c>
      <c r="R77" s="48"/>
      <c r="S77" s="53" t="s">
        <v>34</v>
      </c>
    </row>
    <row r="78" spans="1:19" x14ac:dyDescent="0.25">
      <c r="A78" s="37"/>
      <c r="B78" s="54"/>
      <c r="C78" s="54"/>
      <c r="D78" s="54"/>
      <c r="E78" s="54"/>
      <c r="F78" s="54"/>
      <c r="G78" s="54"/>
      <c r="H78" s="55"/>
      <c r="I78" s="55"/>
      <c r="J78" s="56"/>
      <c r="K78" s="54"/>
      <c r="L78" s="54"/>
      <c r="M78" s="57"/>
      <c r="N78" s="58"/>
      <c r="O78" s="58"/>
      <c r="P78" s="58"/>
      <c r="Q78" s="58"/>
      <c r="R78" s="54"/>
      <c r="S78" s="54"/>
    </row>
    <row r="79" spans="1:19" x14ac:dyDescent="0.25">
      <c r="A79" s="37"/>
      <c r="B79" s="54"/>
      <c r="C79" s="54"/>
      <c r="D79" s="54"/>
      <c r="E79" s="54"/>
      <c r="F79" s="54"/>
      <c r="G79" s="54"/>
      <c r="H79" s="55"/>
      <c r="I79" s="55"/>
      <c r="J79" s="56"/>
      <c r="K79" s="54"/>
      <c r="L79" s="54"/>
      <c r="M79" s="57"/>
      <c r="N79" s="58"/>
      <c r="O79" s="58"/>
      <c r="P79" s="58"/>
      <c r="Q79" s="58"/>
      <c r="R79" s="54"/>
      <c r="S79" s="54"/>
    </row>
    <row r="80" spans="1:19" ht="15.75" thickBot="1" x14ac:dyDescent="0.3">
      <c r="A80" s="37"/>
      <c r="B80" s="54"/>
      <c r="C80" s="54"/>
      <c r="D80" s="54"/>
      <c r="E80" s="54"/>
      <c r="F80" s="54"/>
      <c r="G80" s="54"/>
      <c r="H80" s="55"/>
      <c r="I80" s="55"/>
      <c r="J80" s="56"/>
      <c r="K80" s="54"/>
      <c r="L80" s="54"/>
      <c r="M80" s="57"/>
      <c r="N80" s="58"/>
      <c r="O80" s="58"/>
      <c r="P80" s="58"/>
      <c r="Q80" s="58"/>
      <c r="R80" s="54"/>
      <c r="S80" s="54"/>
    </row>
    <row r="81" spans="1:19" ht="248.25" thickBot="1" x14ac:dyDescent="0.3">
      <c r="A81" s="37"/>
      <c r="B81" s="47" t="s">
        <v>49</v>
      </c>
      <c r="C81" s="48">
        <v>803005</v>
      </c>
      <c r="D81" s="48" t="s">
        <v>50</v>
      </c>
      <c r="E81" s="48" t="s">
        <v>51</v>
      </c>
      <c r="F81" s="48" t="s">
        <v>52</v>
      </c>
      <c r="G81" s="48" t="s">
        <v>53</v>
      </c>
      <c r="H81" s="49">
        <v>492247.21</v>
      </c>
      <c r="I81" s="49"/>
      <c r="J81" s="50">
        <f>88523.67+150419.66+105324.3+147979.58</f>
        <v>492247.20999999996</v>
      </c>
      <c r="K81" s="48">
        <v>0</v>
      </c>
      <c r="L81" s="48">
        <v>0</v>
      </c>
      <c r="M81" s="51" t="s">
        <v>33</v>
      </c>
      <c r="N81" s="52">
        <f t="shared" si="4"/>
        <v>0</v>
      </c>
      <c r="O81" s="52">
        <f t="shared" si="5"/>
        <v>100</v>
      </c>
      <c r="P81" s="52">
        <f t="shared" si="6"/>
        <v>0</v>
      </c>
      <c r="Q81" s="52">
        <f t="shared" ref="Q81" si="7">(J81*100)/H81</f>
        <v>100</v>
      </c>
      <c r="R81" s="48"/>
      <c r="S81" s="53" t="s">
        <v>34</v>
      </c>
    </row>
    <row r="82" spans="1:19" ht="409.6" thickBot="1" x14ac:dyDescent="0.3">
      <c r="A82" s="37"/>
      <c r="B82" s="47" t="s">
        <v>54</v>
      </c>
      <c r="C82" s="48">
        <v>803006</v>
      </c>
      <c r="D82" s="48" t="s">
        <v>55</v>
      </c>
      <c r="E82" s="48" t="s">
        <v>56</v>
      </c>
      <c r="F82" s="48" t="s">
        <v>38</v>
      </c>
      <c r="G82" s="48" t="s">
        <v>57</v>
      </c>
      <c r="H82" s="49">
        <v>1321700.6200000001</v>
      </c>
      <c r="I82" s="49"/>
      <c r="J82" s="50">
        <f>732860.58+549575.34+39264.7</f>
        <v>1321700.6199999999</v>
      </c>
      <c r="K82" s="48">
        <v>0</v>
      </c>
      <c r="L82" s="48">
        <v>0</v>
      </c>
      <c r="M82" s="51" t="s">
        <v>33</v>
      </c>
      <c r="N82" s="52">
        <f t="shared" si="4"/>
        <v>0</v>
      </c>
      <c r="O82" s="52">
        <f t="shared" si="5"/>
        <v>99.999999999999986</v>
      </c>
      <c r="P82" s="52">
        <f t="shared" si="6"/>
        <v>0</v>
      </c>
      <c r="Q82" s="52">
        <f>J82*100/H82</f>
        <v>99.999999999999986</v>
      </c>
      <c r="R82" s="48"/>
      <c r="S82" s="53" t="s">
        <v>34</v>
      </c>
    </row>
    <row r="83" spans="1:19" x14ac:dyDescent="0.25">
      <c r="A83" s="37"/>
      <c r="B83" s="54"/>
      <c r="C83" s="54"/>
      <c r="D83" s="54"/>
      <c r="E83" s="54"/>
      <c r="F83" s="54"/>
      <c r="G83" s="54"/>
      <c r="H83" s="55"/>
      <c r="I83" s="55"/>
      <c r="J83" s="56"/>
      <c r="K83" s="54"/>
      <c r="L83" s="54"/>
      <c r="M83" s="57"/>
      <c r="N83" s="58"/>
      <c r="O83" s="58"/>
      <c r="P83" s="58"/>
      <c r="Q83" s="58"/>
      <c r="R83" s="54"/>
      <c r="S83" s="54"/>
    </row>
    <row r="84" spans="1:19" x14ac:dyDescent="0.25">
      <c r="A84" s="37"/>
      <c r="B84" s="54"/>
      <c r="C84" s="54"/>
      <c r="D84" s="54"/>
      <c r="E84" s="54"/>
      <c r="F84" s="54"/>
      <c r="G84" s="54"/>
      <c r="H84" s="55"/>
      <c r="I84" s="55"/>
      <c r="J84" s="56"/>
      <c r="K84" s="54"/>
      <c r="L84" s="54"/>
      <c r="M84" s="57"/>
      <c r="N84" s="58"/>
      <c r="O84" s="58"/>
      <c r="P84" s="58"/>
      <c r="Q84" s="58"/>
      <c r="R84" s="54"/>
      <c r="S84" s="54"/>
    </row>
    <row r="85" spans="1:19" x14ac:dyDescent="0.25">
      <c r="A85" s="37"/>
      <c r="B85" s="54"/>
      <c r="C85" s="54"/>
      <c r="D85" s="54"/>
      <c r="E85" s="54"/>
      <c r="F85" s="54"/>
      <c r="G85" s="54"/>
      <c r="H85" s="55"/>
      <c r="I85" s="55"/>
      <c r="J85" s="56"/>
      <c r="K85" s="54"/>
      <c r="L85" s="54"/>
      <c r="M85" s="57"/>
      <c r="N85" s="58"/>
      <c r="O85" s="58"/>
      <c r="P85" s="58"/>
      <c r="Q85" s="58"/>
      <c r="R85" s="54"/>
      <c r="S85" s="54"/>
    </row>
    <row r="86" spans="1:19" ht="15.75" thickBot="1" x14ac:dyDescent="0.3">
      <c r="A86" s="37"/>
      <c r="B86" s="54"/>
      <c r="C86" s="54"/>
      <c r="D86" s="54"/>
      <c r="E86" s="54"/>
      <c r="F86" s="54"/>
      <c r="G86" s="54"/>
      <c r="H86" s="55"/>
      <c r="I86" s="55"/>
      <c r="J86" s="56"/>
      <c r="K86" s="54"/>
      <c r="L86" s="54"/>
      <c r="M86" s="57"/>
      <c r="N86" s="58"/>
      <c r="O86" s="58"/>
      <c r="P86" s="58"/>
      <c r="Q86" s="58"/>
      <c r="R86" s="54"/>
      <c r="S86" s="54"/>
    </row>
    <row r="87" spans="1:19" ht="293.25" thickBot="1" x14ac:dyDescent="0.3">
      <c r="A87" s="37"/>
      <c r="B87" s="47" t="s">
        <v>58</v>
      </c>
      <c r="C87" s="48">
        <v>803007</v>
      </c>
      <c r="D87" s="48" t="s">
        <v>59</v>
      </c>
      <c r="E87" s="48" t="s">
        <v>60</v>
      </c>
      <c r="F87" s="48" t="s">
        <v>61</v>
      </c>
      <c r="G87" s="48" t="s">
        <v>62</v>
      </c>
      <c r="H87" s="49">
        <v>438031.03</v>
      </c>
      <c r="I87" s="49"/>
      <c r="J87" s="50">
        <v>438031.03</v>
      </c>
      <c r="K87" s="48">
        <v>0</v>
      </c>
      <c r="L87" s="48">
        <v>0</v>
      </c>
      <c r="M87" s="51" t="s">
        <v>33</v>
      </c>
      <c r="N87" s="52">
        <f t="shared" si="4"/>
        <v>0</v>
      </c>
      <c r="O87" s="52">
        <f t="shared" si="5"/>
        <v>100</v>
      </c>
      <c r="P87" s="52">
        <v>0</v>
      </c>
      <c r="Q87" s="52">
        <v>100</v>
      </c>
      <c r="R87" s="48"/>
      <c r="S87" s="53" t="s">
        <v>34</v>
      </c>
    </row>
    <row r="88" spans="1:19" ht="102" thickBot="1" x14ac:dyDescent="0.3">
      <c r="A88" s="37"/>
      <c r="B88" s="47" t="s">
        <v>63</v>
      </c>
      <c r="C88" s="48"/>
      <c r="D88" s="48" t="s">
        <v>64</v>
      </c>
      <c r="E88" s="48" t="s">
        <v>65</v>
      </c>
      <c r="F88" s="48" t="s">
        <v>66</v>
      </c>
      <c r="G88" s="48" t="s">
        <v>67</v>
      </c>
      <c r="H88" s="49">
        <v>21759.14</v>
      </c>
      <c r="I88" s="49">
        <f>H88</f>
        <v>21759.14</v>
      </c>
      <c r="J88" s="50">
        <f>H88</f>
        <v>21759.14</v>
      </c>
      <c r="K88" s="48">
        <v>0</v>
      </c>
      <c r="L88" s="48">
        <v>0</v>
      </c>
      <c r="M88" s="51" t="s">
        <v>33</v>
      </c>
      <c r="N88" s="52">
        <f t="shared" si="4"/>
        <v>100</v>
      </c>
      <c r="O88" s="52">
        <f t="shared" si="5"/>
        <v>100</v>
      </c>
      <c r="P88" s="52">
        <f>I88*100/H88</f>
        <v>100</v>
      </c>
      <c r="Q88" s="52">
        <v>100</v>
      </c>
      <c r="R88" s="48"/>
      <c r="S88" s="53" t="s">
        <v>34</v>
      </c>
    </row>
    <row r="89" spans="1:19" ht="15.75" thickBot="1" x14ac:dyDescent="0.3">
      <c r="A89" s="37"/>
      <c r="B89" s="59"/>
      <c r="C89" s="59"/>
      <c r="D89" s="59"/>
      <c r="E89" s="60"/>
      <c r="F89" s="60"/>
      <c r="G89" s="60" t="s">
        <v>68</v>
      </c>
      <c r="H89" s="61">
        <f>SUM(H69:H88)</f>
        <v>4638589</v>
      </c>
      <c r="I89" s="62">
        <f>I76+I88</f>
        <v>176958.22999999998</v>
      </c>
      <c r="J89" s="63">
        <f>J69+J70+J76+J77+J81+J82+J87+J88</f>
        <v>4462276.93</v>
      </c>
      <c r="K89" s="64"/>
      <c r="L89" s="65"/>
      <c r="M89" s="66"/>
      <c r="N89" s="60"/>
      <c r="O89" s="67"/>
      <c r="P89" s="60"/>
      <c r="Q89" s="67"/>
      <c r="R89" s="60"/>
      <c r="S89" s="60"/>
    </row>
    <row r="90" spans="1:19" x14ac:dyDescent="0.25">
      <c r="A90" s="37"/>
      <c r="B90" s="68"/>
      <c r="C90" s="68"/>
      <c r="D90" s="68"/>
      <c r="E90" s="69"/>
      <c r="F90" s="69"/>
      <c r="G90" s="69"/>
      <c r="H90" s="70"/>
      <c r="I90" s="71"/>
      <c r="J90" s="72"/>
      <c r="K90" s="60"/>
      <c r="L90" s="73"/>
      <c r="M90" s="74"/>
      <c r="N90" s="60"/>
      <c r="O90" s="67"/>
      <c r="P90" s="60"/>
      <c r="Q90" s="67"/>
      <c r="R90" s="60"/>
      <c r="S90" s="60"/>
    </row>
    <row r="91" spans="1:19" x14ac:dyDescent="0.25">
      <c r="A91" s="37"/>
      <c r="B91" s="68"/>
      <c r="C91" s="68"/>
      <c r="D91" s="68"/>
      <c r="E91" s="69"/>
      <c r="F91" s="69"/>
      <c r="G91" s="69"/>
      <c r="H91" s="70"/>
      <c r="I91" s="71"/>
      <c r="J91" s="72"/>
      <c r="K91" s="60"/>
      <c r="L91" s="73"/>
      <c r="M91" s="74"/>
      <c r="N91" s="60"/>
      <c r="O91" s="67"/>
      <c r="P91" s="60"/>
      <c r="Q91" s="67"/>
      <c r="R91" s="60"/>
      <c r="S91" s="60"/>
    </row>
    <row r="92" spans="1:19" x14ac:dyDescent="0.25">
      <c r="A92" s="37"/>
      <c r="B92" s="68"/>
      <c r="C92" s="68"/>
      <c r="D92" s="68"/>
      <c r="E92" s="69"/>
      <c r="F92" s="69"/>
      <c r="G92" s="69"/>
      <c r="H92" s="70"/>
      <c r="I92" s="71"/>
      <c r="J92" s="72"/>
      <c r="K92" s="60"/>
      <c r="L92" s="73"/>
      <c r="M92" s="74"/>
      <c r="N92" s="60"/>
      <c r="O92" s="67"/>
      <c r="P92" s="60"/>
      <c r="Q92" s="67"/>
      <c r="R92" s="60"/>
      <c r="S92" s="60"/>
    </row>
    <row r="93" spans="1:19" x14ac:dyDescent="0.25">
      <c r="A93" s="69"/>
      <c r="B93" s="68"/>
      <c r="C93" s="68"/>
      <c r="D93" s="68"/>
      <c r="E93" s="69"/>
      <c r="F93" s="69"/>
      <c r="G93" s="69"/>
      <c r="H93" s="70"/>
      <c r="I93" s="71"/>
      <c r="J93" s="72"/>
      <c r="K93" s="75"/>
      <c r="L93" s="73"/>
      <c r="M93" s="74"/>
      <c r="N93" s="60"/>
      <c r="O93" s="67"/>
      <c r="P93" s="60"/>
      <c r="Q93" s="67"/>
      <c r="R93" s="60"/>
      <c r="S93" s="60"/>
    </row>
    <row r="94" spans="1:19" x14ac:dyDescent="0.25">
      <c r="A94" s="69"/>
      <c r="B94" s="1"/>
      <c r="C94" s="1"/>
      <c r="D94" s="1"/>
      <c r="E94" s="1"/>
      <c r="F94" s="1"/>
      <c r="G94" s="1"/>
      <c r="H94" s="3"/>
      <c r="I94" s="4"/>
      <c r="J94" s="5"/>
      <c r="K94" s="6"/>
      <c r="L94" s="1"/>
      <c r="M94" s="1"/>
      <c r="N94" s="1"/>
      <c r="O94" s="7"/>
      <c r="P94" s="6"/>
      <c r="Q94" s="7"/>
      <c r="R94" s="6"/>
      <c r="S94" s="1"/>
    </row>
    <row r="95" spans="1:19" x14ac:dyDescent="0.25">
      <c r="A95" s="13"/>
      <c r="B95" s="1"/>
      <c r="C95" s="1"/>
      <c r="D95" s="1"/>
      <c r="E95" s="1"/>
      <c r="F95" s="1"/>
      <c r="G95" s="1"/>
      <c r="H95" s="3"/>
      <c r="I95" s="4"/>
      <c r="J95" s="5"/>
      <c r="K95" s="6"/>
      <c r="L95" s="1"/>
      <c r="M95" s="1"/>
      <c r="N95" s="1"/>
      <c r="O95" s="7"/>
      <c r="P95" s="6"/>
      <c r="Q95" s="7"/>
      <c r="R95" s="6"/>
      <c r="S95" s="1"/>
    </row>
    <row r="96" spans="1:19" x14ac:dyDescent="0.25">
      <c r="A96" s="13"/>
      <c r="B96" s="1"/>
      <c r="C96" s="1"/>
      <c r="D96" s="1"/>
      <c r="E96" s="1"/>
      <c r="F96" s="1"/>
      <c r="G96" s="1"/>
      <c r="H96" s="3"/>
      <c r="I96" s="4"/>
      <c r="J96" s="5"/>
      <c r="K96" s="6"/>
      <c r="L96" s="1"/>
      <c r="M96" s="1"/>
      <c r="N96" s="1"/>
      <c r="O96" s="7"/>
      <c r="P96" s="6"/>
      <c r="Q96" s="7"/>
      <c r="R96" s="6"/>
      <c r="S96" s="1"/>
    </row>
    <row r="97" spans="1:19" x14ac:dyDescent="0.25">
      <c r="A97" s="13"/>
      <c r="B97" s="1"/>
      <c r="C97" s="1"/>
      <c r="D97" s="1"/>
      <c r="E97" s="1"/>
      <c r="F97" s="1"/>
      <c r="G97" s="1"/>
      <c r="H97" s="3"/>
      <c r="I97" s="4"/>
      <c r="J97" s="5"/>
      <c r="K97" s="6"/>
      <c r="L97" s="1"/>
      <c r="M97" s="1"/>
      <c r="N97" s="1"/>
      <c r="O97" s="7"/>
      <c r="P97" s="6"/>
      <c r="Q97" s="7"/>
      <c r="R97" s="6"/>
      <c r="S97" s="1"/>
    </row>
    <row r="98" spans="1:19" x14ac:dyDescent="0.25">
      <c r="A98" s="13"/>
      <c r="B98" s="1"/>
      <c r="C98" s="1"/>
      <c r="D98" s="1"/>
      <c r="E98" s="1"/>
      <c r="F98" s="1"/>
      <c r="G98" s="1"/>
      <c r="H98" s="3"/>
      <c r="I98" s="4"/>
      <c r="J98" s="5"/>
      <c r="K98" s="6"/>
      <c r="L98" s="1"/>
      <c r="M98" s="1"/>
      <c r="N98" s="1"/>
      <c r="O98" s="7"/>
      <c r="P98" s="6"/>
      <c r="Q98" s="7"/>
      <c r="R98" s="6"/>
      <c r="S98" s="1"/>
    </row>
    <row r="99" spans="1:19" x14ac:dyDescent="0.25">
      <c r="A99" s="13"/>
      <c r="B99" s="1"/>
      <c r="C99" s="1"/>
      <c r="D99" s="1"/>
      <c r="E99" s="1"/>
      <c r="F99" s="1"/>
      <c r="G99" s="1"/>
      <c r="H99" s="3"/>
      <c r="I99" s="4"/>
      <c r="J99" s="5"/>
      <c r="K99" s="6"/>
      <c r="L99" s="1"/>
      <c r="M99" s="1"/>
      <c r="N99" s="1"/>
      <c r="O99" s="7"/>
      <c r="P99" s="6"/>
      <c r="Q99" s="7"/>
      <c r="R99" s="6"/>
      <c r="S99" s="1"/>
    </row>
    <row r="100" spans="1:19" x14ac:dyDescent="0.25">
      <c r="A100" s="13"/>
      <c r="B100" s="1"/>
      <c r="C100" s="1"/>
      <c r="D100" s="1"/>
      <c r="E100" s="1"/>
      <c r="F100" s="1"/>
      <c r="G100" s="1"/>
      <c r="H100" s="3"/>
      <c r="I100" s="4"/>
      <c r="J100" s="5"/>
      <c r="K100" s="6"/>
      <c r="L100" s="1"/>
      <c r="M100" s="1"/>
      <c r="N100" s="1"/>
      <c r="O100" s="7"/>
      <c r="P100" s="6"/>
      <c r="Q100" s="7"/>
      <c r="R100" s="6"/>
      <c r="S100" s="1"/>
    </row>
    <row r="101" spans="1:19" x14ac:dyDescent="0.25">
      <c r="A101" s="13"/>
      <c r="B101" s="1"/>
      <c r="C101" s="1"/>
      <c r="D101" s="1"/>
      <c r="E101" s="1"/>
      <c r="F101" s="1"/>
      <c r="G101" s="1"/>
      <c r="H101" s="3"/>
      <c r="I101" s="4"/>
      <c r="J101" s="5"/>
      <c r="K101" s="6"/>
      <c r="L101" s="1"/>
      <c r="M101" s="1"/>
      <c r="N101" s="1"/>
      <c r="O101" s="7"/>
      <c r="P101" s="6"/>
      <c r="Q101" s="7"/>
      <c r="R101" s="6"/>
      <c r="S101" s="1"/>
    </row>
    <row r="102" spans="1:19" x14ac:dyDescent="0.25">
      <c r="A102" s="13"/>
      <c r="B102" s="1"/>
      <c r="C102" s="1"/>
      <c r="D102" s="1"/>
      <c r="E102" s="1"/>
      <c r="F102" s="1"/>
      <c r="G102" s="1"/>
      <c r="H102" s="3"/>
      <c r="I102" s="4"/>
      <c r="J102" s="5"/>
      <c r="K102" s="6"/>
      <c r="L102" s="1"/>
      <c r="M102" s="1"/>
      <c r="N102" s="1"/>
      <c r="O102" s="7"/>
      <c r="P102" s="6"/>
      <c r="Q102" s="7"/>
      <c r="R102" s="6"/>
      <c r="S102" s="1"/>
    </row>
    <row r="103" spans="1:19" x14ac:dyDescent="0.25">
      <c r="A103" s="13"/>
      <c r="H103" s="76"/>
      <c r="I103" s="77"/>
      <c r="J103" s="76"/>
      <c r="O103" s="78"/>
      <c r="Q103" s="78"/>
    </row>
    <row r="104" spans="1:19" x14ac:dyDescent="0.25">
      <c r="H104" s="76"/>
      <c r="I104" s="77"/>
      <c r="J104" s="76"/>
      <c r="O104" s="78"/>
      <c r="Q104" s="78"/>
    </row>
    <row r="105" spans="1:19" x14ac:dyDescent="0.25">
      <c r="H105" s="76"/>
      <c r="I105" s="77"/>
      <c r="J105" s="76"/>
      <c r="O105" s="78"/>
      <c r="Q105" s="78"/>
    </row>
    <row r="106" spans="1:19" x14ac:dyDescent="0.25">
      <c r="H106" s="76"/>
      <c r="I106" s="77"/>
      <c r="J106" s="76"/>
      <c r="O106" s="78"/>
      <c r="Q106" s="78"/>
    </row>
    <row r="107" spans="1:19" x14ac:dyDescent="0.25">
      <c r="H107" s="76"/>
      <c r="I107" s="77"/>
      <c r="J107" s="76"/>
      <c r="O107" s="78"/>
      <c r="Q107" s="78"/>
    </row>
    <row r="110" spans="1:19" x14ac:dyDescent="0.25">
      <c r="A110" s="1"/>
      <c r="B110" s="1"/>
      <c r="C110" s="1"/>
      <c r="D110" s="2"/>
      <c r="E110" s="1"/>
      <c r="F110" s="1"/>
      <c r="G110" s="1"/>
      <c r="H110" s="3"/>
      <c r="I110" s="4"/>
      <c r="J110" s="5"/>
      <c r="K110" s="6"/>
      <c r="L110" s="1"/>
      <c r="M110" s="1"/>
      <c r="N110" s="1"/>
      <c r="O110" s="7"/>
      <c r="P110" s="6"/>
      <c r="Q110" s="7"/>
      <c r="R110" s="6"/>
      <c r="S110" s="1"/>
    </row>
    <row r="111" spans="1:19" x14ac:dyDescent="0.25">
      <c r="A111" s="1"/>
      <c r="B111" s="1"/>
      <c r="C111" s="1"/>
      <c r="D111" s="2"/>
      <c r="E111" s="1"/>
      <c r="F111" s="1"/>
      <c r="G111" s="1"/>
      <c r="H111" s="3"/>
      <c r="I111" s="4"/>
      <c r="J111" s="5"/>
      <c r="K111" s="6"/>
      <c r="L111" s="1"/>
      <c r="M111" s="1"/>
      <c r="N111" s="1"/>
      <c r="O111" s="7"/>
      <c r="P111" s="6"/>
      <c r="Q111" s="7"/>
      <c r="R111" s="6"/>
      <c r="S111" s="1"/>
    </row>
    <row r="112" spans="1:19" x14ac:dyDescent="0.25">
      <c r="A112" s="1"/>
      <c r="B112" s="1"/>
      <c r="C112" s="1"/>
      <c r="D112" s="2"/>
      <c r="E112" s="1"/>
      <c r="F112" s="1"/>
      <c r="G112" s="1"/>
      <c r="H112" s="3"/>
      <c r="I112" s="4"/>
      <c r="J112" s="5"/>
      <c r="K112" s="6"/>
      <c r="L112" s="1"/>
      <c r="M112" s="1"/>
      <c r="N112" s="1"/>
      <c r="O112" s="7"/>
      <c r="P112" s="6"/>
      <c r="Q112" s="7"/>
      <c r="R112" s="6"/>
      <c r="S112" s="1"/>
    </row>
    <row r="113" spans="1:19" x14ac:dyDescent="0.25">
      <c r="A113" s="1"/>
      <c r="B113" s="1"/>
      <c r="C113" s="1"/>
      <c r="D113" s="2"/>
      <c r="E113" s="1"/>
      <c r="F113" s="1"/>
      <c r="G113" s="1"/>
      <c r="H113" s="3"/>
      <c r="I113" s="4"/>
      <c r="J113" s="5"/>
      <c r="K113" s="6"/>
      <c r="L113" s="1"/>
      <c r="M113" s="1"/>
      <c r="N113" s="1"/>
      <c r="O113" s="7"/>
      <c r="P113" s="6"/>
      <c r="Q113" s="7"/>
      <c r="R113" s="6"/>
      <c r="S113" s="1"/>
    </row>
    <row r="114" spans="1:19" x14ac:dyDescent="0.25">
      <c r="A114" s="1"/>
      <c r="B114" s="1"/>
      <c r="C114" s="1"/>
      <c r="D114" s="2"/>
      <c r="E114" s="1"/>
      <c r="F114" s="1"/>
      <c r="G114" s="1"/>
      <c r="H114" s="3"/>
      <c r="I114" s="4"/>
      <c r="J114" s="5"/>
      <c r="K114" s="6"/>
      <c r="L114" s="1"/>
      <c r="M114" s="1"/>
      <c r="N114" s="1"/>
      <c r="O114" s="7"/>
      <c r="P114" s="6"/>
      <c r="Q114" s="7"/>
      <c r="R114" s="6"/>
      <c r="S114" s="1"/>
    </row>
    <row r="115" spans="1:19" x14ac:dyDescent="0.25">
      <c r="A115" s="1"/>
      <c r="B115" s="8"/>
      <c r="C115" s="8"/>
      <c r="D115" s="8"/>
      <c r="E115" s="8"/>
      <c r="F115" s="1"/>
      <c r="G115" s="1"/>
      <c r="H115" s="3"/>
      <c r="I115" s="4"/>
      <c r="J115" s="5"/>
      <c r="K115" s="6"/>
      <c r="L115" s="1"/>
      <c r="M115" s="1"/>
      <c r="N115" s="1"/>
      <c r="O115" s="7"/>
      <c r="P115" s="6"/>
      <c r="Q115" s="7"/>
      <c r="R115" s="6"/>
      <c r="S115" s="1"/>
    </row>
    <row r="116" spans="1:19" x14ac:dyDescent="0.25">
      <c r="A116" s="1"/>
      <c r="B116" s="8" t="s">
        <v>0</v>
      </c>
      <c r="C116" s="8"/>
      <c r="D116" s="8"/>
      <c r="E116" s="9" t="s">
        <v>1</v>
      </c>
      <c r="F116" s="9"/>
      <c r="G116" s="9"/>
      <c r="H116" s="9"/>
      <c r="I116" s="9"/>
      <c r="J116" s="9"/>
      <c r="K116" s="10"/>
      <c r="L116" s="11"/>
      <c r="M116" s="11"/>
      <c r="N116" s="11"/>
      <c r="O116" s="7"/>
      <c r="P116" s="6"/>
      <c r="Q116" s="7"/>
      <c r="R116" s="6"/>
      <c r="S116" s="1"/>
    </row>
    <row r="117" spans="1:19" x14ac:dyDescent="0.25">
      <c r="A117" s="1"/>
      <c r="B117" s="12" t="s">
        <v>2</v>
      </c>
      <c r="C117" s="12"/>
      <c r="D117" s="12"/>
      <c r="E117" s="9" t="s">
        <v>3</v>
      </c>
      <c r="F117" s="9"/>
      <c r="G117" s="9"/>
      <c r="H117" s="9"/>
      <c r="I117" s="9"/>
      <c r="J117" s="9"/>
      <c r="K117" s="10"/>
      <c r="L117" s="11"/>
      <c r="M117" s="11"/>
      <c r="N117" s="11"/>
      <c r="O117" s="7"/>
      <c r="P117" s="6"/>
      <c r="Q117" s="7"/>
      <c r="R117" s="6"/>
      <c r="S117" s="1"/>
    </row>
    <row r="118" spans="1:19" x14ac:dyDescent="0.25">
      <c r="A118" s="13"/>
      <c r="B118" s="14" t="s">
        <v>4</v>
      </c>
      <c r="C118" s="14"/>
      <c r="D118" s="14"/>
      <c r="E118" s="15" t="s">
        <v>70</v>
      </c>
      <c r="F118" s="15"/>
      <c r="G118" s="16"/>
      <c r="H118" s="17"/>
      <c r="I118" s="18"/>
      <c r="J118" s="19"/>
      <c r="K118" s="6"/>
      <c r="L118" s="11"/>
      <c r="M118" s="11"/>
      <c r="N118" s="11"/>
      <c r="O118" s="7"/>
      <c r="P118" s="6"/>
      <c r="Q118" s="7"/>
      <c r="R118" s="6"/>
      <c r="S118" s="1"/>
    </row>
    <row r="119" spans="1:19" x14ac:dyDescent="0.25">
      <c r="A119" s="13"/>
      <c r="B119" s="14"/>
      <c r="C119" s="14"/>
      <c r="D119" s="14"/>
      <c r="E119" s="20"/>
      <c r="F119" s="20"/>
      <c r="G119" s="21"/>
      <c r="H119" s="22"/>
      <c r="I119" s="23"/>
      <c r="J119" s="24"/>
      <c r="K119" s="6"/>
      <c r="L119" s="11"/>
      <c r="M119" s="11"/>
      <c r="N119" s="11"/>
      <c r="O119" s="7"/>
      <c r="P119" s="6"/>
      <c r="Q119" s="7"/>
      <c r="R119" s="6"/>
      <c r="S119" s="1"/>
    </row>
    <row r="120" spans="1:19" ht="15.75" thickBot="1" x14ac:dyDescent="0.3">
      <c r="A120" s="13"/>
      <c r="B120" s="25"/>
      <c r="C120" s="25"/>
      <c r="D120" s="25"/>
      <c r="E120" s="25"/>
      <c r="F120" s="26"/>
      <c r="G120" s="21"/>
      <c r="H120" s="22"/>
      <c r="I120" s="23"/>
      <c r="J120" s="24"/>
      <c r="K120" s="26"/>
      <c r="L120" s="27"/>
      <c r="M120" s="27"/>
      <c r="N120" s="27"/>
      <c r="O120" s="28"/>
      <c r="P120" s="26"/>
      <c r="Q120" s="28"/>
      <c r="R120" s="26"/>
      <c r="S120" s="1"/>
    </row>
    <row r="121" spans="1:19" x14ac:dyDescent="0.25">
      <c r="A121" s="10"/>
      <c r="B121" s="29" t="s">
        <v>6</v>
      </c>
      <c r="C121" s="30" t="s">
        <v>7</v>
      </c>
      <c r="D121" s="30"/>
      <c r="E121" s="30" t="s">
        <v>8</v>
      </c>
      <c r="F121" s="30" t="s">
        <v>9</v>
      </c>
      <c r="G121" s="30" t="s">
        <v>10</v>
      </c>
      <c r="H121" s="31" t="s">
        <v>11</v>
      </c>
      <c r="I121" s="30" t="s">
        <v>12</v>
      </c>
      <c r="J121" s="30"/>
      <c r="K121" s="30"/>
      <c r="L121" s="30"/>
      <c r="M121" s="30"/>
      <c r="N121" s="30" t="s">
        <v>13</v>
      </c>
      <c r="O121" s="30"/>
      <c r="P121" s="30" t="s">
        <v>14</v>
      </c>
      <c r="Q121" s="30"/>
      <c r="R121" s="30" t="s">
        <v>15</v>
      </c>
      <c r="S121" s="32"/>
    </row>
    <row r="122" spans="1:19" x14ac:dyDescent="0.25">
      <c r="A122" s="10"/>
      <c r="B122" s="33"/>
      <c r="C122" s="34" t="s">
        <v>16</v>
      </c>
      <c r="D122" s="34" t="s">
        <v>17</v>
      </c>
      <c r="E122" s="34"/>
      <c r="F122" s="34"/>
      <c r="G122" s="34"/>
      <c r="H122" s="35"/>
      <c r="I122" s="34" t="s">
        <v>18</v>
      </c>
      <c r="J122" s="34"/>
      <c r="K122" s="34" t="s">
        <v>19</v>
      </c>
      <c r="L122" s="34"/>
      <c r="M122" s="34"/>
      <c r="N122" s="34" t="s">
        <v>20</v>
      </c>
      <c r="O122" s="34"/>
      <c r="P122" s="34" t="s">
        <v>20</v>
      </c>
      <c r="Q122" s="34"/>
      <c r="R122" s="34"/>
      <c r="S122" s="36"/>
    </row>
    <row r="123" spans="1:19" ht="23.25" thickBot="1" x14ac:dyDescent="0.3">
      <c r="A123" s="37"/>
      <c r="B123" s="38"/>
      <c r="C123" s="39"/>
      <c r="D123" s="39"/>
      <c r="E123" s="39"/>
      <c r="F123" s="39"/>
      <c r="G123" s="39"/>
      <c r="H123" s="40"/>
      <c r="I123" s="41" t="s">
        <v>21</v>
      </c>
      <c r="J123" s="42" t="s">
        <v>22</v>
      </c>
      <c r="K123" s="43" t="s">
        <v>23</v>
      </c>
      <c r="L123" s="43" t="s">
        <v>24</v>
      </c>
      <c r="M123" s="44" t="s">
        <v>25</v>
      </c>
      <c r="N123" s="43" t="s">
        <v>26</v>
      </c>
      <c r="O123" s="45" t="s">
        <v>25</v>
      </c>
      <c r="P123" s="43" t="s">
        <v>21</v>
      </c>
      <c r="Q123" s="45" t="s">
        <v>22</v>
      </c>
      <c r="R123" s="43" t="s">
        <v>27</v>
      </c>
      <c r="S123" s="46" t="s">
        <v>28</v>
      </c>
    </row>
    <row r="124" spans="1:19" ht="68.25" thickBot="1" x14ac:dyDescent="0.3">
      <c r="A124" s="37"/>
      <c r="B124" s="47">
        <v>159951001</v>
      </c>
      <c r="C124" s="48">
        <v>803001</v>
      </c>
      <c r="D124" s="48" t="s">
        <v>29</v>
      </c>
      <c r="E124" s="48" t="s">
        <v>30</v>
      </c>
      <c r="F124" s="48" t="s">
        <v>31</v>
      </c>
      <c r="G124" s="48" t="s">
        <v>32</v>
      </c>
      <c r="H124" s="49">
        <v>150000</v>
      </c>
      <c r="I124" s="49"/>
      <c r="J124" s="50">
        <f>149514.55+485.45</f>
        <v>150000</v>
      </c>
      <c r="K124" s="48">
        <v>0</v>
      </c>
      <c r="L124" s="48">
        <v>0</v>
      </c>
      <c r="M124" s="51" t="s">
        <v>33</v>
      </c>
      <c r="N124" s="52">
        <f>(I124*100)/H124</f>
        <v>0</v>
      </c>
      <c r="O124" s="52">
        <f>(J124*100)/H124</f>
        <v>100</v>
      </c>
      <c r="P124" s="52">
        <f>(I124*100)/H124</f>
        <v>0</v>
      </c>
      <c r="Q124" s="52">
        <f>(J124*100)/H124</f>
        <v>100</v>
      </c>
      <c r="R124" s="48"/>
      <c r="S124" s="53" t="s">
        <v>34</v>
      </c>
    </row>
    <row r="125" spans="1:19" ht="327" thickBot="1" x14ac:dyDescent="0.3">
      <c r="A125" s="37"/>
      <c r="B125" s="47" t="s">
        <v>35</v>
      </c>
      <c r="C125" s="48">
        <v>803002</v>
      </c>
      <c r="D125" s="48" t="s">
        <v>36</v>
      </c>
      <c r="E125" s="48" t="s">
        <v>37</v>
      </c>
      <c r="F125" s="48" t="s">
        <v>38</v>
      </c>
      <c r="G125" s="48" t="s">
        <v>39</v>
      </c>
      <c r="H125" s="49">
        <v>452068.82</v>
      </c>
      <c r="I125" s="49"/>
      <c r="J125" s="50">
        <f>225931.7+226137.12</f>
        <v>452068.82</v>
      </c>
      <c r="K125" s="48">
        <v>0</v>
      </c>
      <c r="L125" s="48">
        <v>0</v>
      </c>
      <c r="M125" s="51" t="s">
        <v>33</v>
      </c>
      <c r="N125" s="52">
        <f>(I125*100)/H125</f>
        <v>0</v>
      </c>
      <c r="O125" s="52">
        <f>(J125*100)/H125</f>
        <v>100</v>
      </c>
      <c r="P125" s="52">
        <f>(I125*100)/H125</f>
        <v>0</v>
      </c>
      <c r="Q125" s="52">
        <f>(J125*100)/H125</f>
        <v>100</v>
      </c>
      <c r="R125" s="48"/>
      <c r="S125" s="53" t="s">
        <v>34</v>
      </c>
    </row>
    <row r="126" spans="1:19" x14ac:dyDescent="0.25">
      <c r="A126" s="37"/>
      <c r="B126" s="54"/>
      <c r="C126" s="54"/>
      <c r="D126" s="54"/>
      <c r="E126" s="54"/>
      <c r="F126" s="54"/>
      <c r="G126" s="54"/>
      <c r="H126" s="55"/>
      <c r="I126" s="55"/>
      <c r="J126" s="56"/>
      <c r="K126" s="54"/>
      <c r="L126" s="54"/>
      <c r="M126" s="57"/>
      <c r="N126" s="58"/>
      <c r="O126" s="58"/>
      <c r="P126" s="58"/>
      <c r="Q126" s="58"/>
      <c r="R126" s="54"/>
      <c r="S126" s="54"/>
    </row>
    <row r="127" spans="1:19" x14ac:dyDescent="0.25">
      <c r="A127" s="37"/>
      <c r="B127" s="54"/>
      <c r="C127" s="54"/>
      <c r="D127" s="54"/>
      <c r="E127" s="54"/>
      <c r="F127" s="54"/>
      <c r="G127" s="54"/>
      <c r="H127" s="55"/>
      <c r="I127" s="55"/>
      <c r="J127" s="56"/>
      <c r="K127" s="54"/>
      <c r="L127" s="54"/>
      <c r="M127" s="57"/>
      <c r="N127" s="58"/>
      <c r="O127" s="58"/>
      <c r="P127" s="58"/>
      <c r="Q127" s="58"/>
      <c r="R127" s="54"/>
      <c r="S127" s="54"/>
    </row>
    <row r="128" spans="1:19" x14ac:dyDescent="0.25">
      <c r="A128" s="37"/>
      <c r="B128" s="54"/>
      <c r="C128" s="54"/>
      <c r="D128" s="54"/>
      <c r="E128" s="54"/>
      <c r="F128" s="54"/>
      <c r="G128" s="54"/>
      <c r="H128" s="55"/>
      <c r="I128" s="55"/>
      <c r="J128" s="56"/>
      <c r="K128" s="54"/>
      <c r="L128" s="54"/>
      <c r="M128" s="57"/>
      <c r="N128" s="58"/>
      <c r="O128" s="58"/>
      <c r="P128" s="58"/>
      <c r="Q128" s="58"/>
      <c r="R128" s="54"/>
      <c r="S128" s="54"/>
    </row>
    <row r="129" spans="1:19" x14ac:dyDescent="0.25">
      <c r="A129" s="37"/>
      <c r="B129" s="54"/>
      <c r="C129" s="54"/>
      <c r="D129" s="54"/>
      <c r="E129" s="54"/>
      <c r="F129" s="54"/>
      <c r="G129" s="54"/>
      <c r="H129" s="55"/>
      <c r="I129" s="55"/>
      <c r="J129" s="56"/>
      <c r="K129" s="54"/>
      <c r="L129" s="54"/>
      <c r="M129" s="57"/>
      <c r="N129" s="58"/>
      <c r="O129" s="58"/>
      <c r="P129" s="58"/>
      <c r="Q129" s="58"/>
      <c r="R129" s="54"/>
      <c r="S129" s="54"/>
    </row>
    <row r="130" spans="1:19" ht="15.75" thickBot="1" x14ac:dyDescent="0.3">
      <c r="A130" s="37"/>
      <c r="B130" s="54"/>
      <c r="C130" s="54"/>
      <c r="D130" s="54"/>
      <c r="E130" s="54"/>
      <c r="F130" s="54"/>
      <c r="G130" s="54"/>
      <c r="H130" s="55"/>
      <c r="I130" s="55"/>
      <c r="J130" s="56"/>
      <c r="K130" s="54"/>
      <c r="L130" s="54"/>
      <c r="M130" s="57"/>
      <c r="N130" s="58"/>
      <c r="O130" s="58"/>
      <c r="P130" s="58"/>
      <c r="Q130" s="58"/>
      <c r="R130" s="54"/>
      <c r="S130" s="54"/>
    </row>
    <row r="131" spans="1:19" ht="405.75" thickBot="1" x14ac:dyDescent="0.3">
      <c r="A131" s="37"/>
      <c r="B131" s="47" t="s">
        <v>40</v>
      </c>
      <c r="C131" s="48">
        <v>803003</v>
      </c>
      <c r="D131" s="48" t="s">
        <v>41</v>
      </c>
      <c r="E131" s="48" t="s">
        <v>42</v>
      </c>
      <c r="F131" s="48" t="s">
        <v>38</v>
      </c>
      <c r="G131" s="48" t="s">
        <v>43</v>
      </c>
      <c r="H131" s="49">
        <v>1207970.1000000001</v>
      </c>
      <c r="I131" s="49"/>
      <c r="J131" s="50">
        <f>401941.16+190231.23+460598.62+155199.09</f>
        <v>1207970.1000000001</v>
      </c>
      <c r="K131" s="48">
        <v>0</v>
      </c>
      <c r="L131" s="48">
        <v>0</v>
      </c>
      <c r="M131" s="51" t="s">
        <v>33</v>
      </c>
      <c r="N131" s="52">
        <f t="shared" ref="N131:N143" si="8">(I131*100)/H131</f>
        <v>0</v>
      </c>
      <c r="O131" s="52">
        <f t="shared" ref="O131:O143" si="9">(J131*100)/H131</f>
        <v>100</v>
      </c>
      <c r="P131" s="52">
        <f t="shared" ref="P131:P137" si="10">(I131*100)/H131</f>
        <v>0</v>
      </c>
      <c r="Q131" s="52">
        <f>J131*100/H131</f>
        <v>100</v>
      </c>
      <c r="R131" s="48"/>
      <c r="S131" s="53" t="s">
        <v>34</v>
      </c>
    </row>
    <row r="132" spans="1:19" ht="282" thickBot="1" x14ac:dyDescent="0.3">
      <c r="A132" s="37"/>
      <c r="B132" s="47" t="s">
        <v>44</v>
      </c>
      <c r="C132" s="48">
        <v>803004</v>
      </c>
      <c r="D132" s="48" t="s">
        <v>45</v>
      </c>
      <c r="E132" s="48" t="s">
        <v>46</v>
      </c>
      <c r="F132" s="48" t="s">
        <v>47</v>
      </c>
      <c r="G132" s="48" t="s">
        <v>48</v>
      </c>
      <c r="H132" s="49">
        <v>554812.07999999996</v>
      </c>
      <c r="I132" s="49">
        <v>176312.07</v>
      </c>
      <c r="J132" s="50">
        <f>158204.52+110786.78+109508.71+176312.07</f>
        <v>554812.08000000007</v>
      </c>
      <c r="K132" s="48">
        <v>0</v>
      </c>
      <c r="L132" s="48">
        <v>0</v>
      </c>
      <c r="M132" s="51" t="s">
        <v>33</v>
      </c>
      <c r="N132" s="52">
        <f t="shared" si="8"/>
        <v>31.778700636799403</v>
      </c>
      <c r="O132" s="52">
        <f t="shared" si="9"/>
        <v>100.00000000000001</v>
      </c>
      <c r="P132" s="52">
        <f t="shared" si="10"/>
        <v>31.778700636799403</v>
      </c>
      <c r="Q132" s="52">
        <f>J132*100/H132</f>
        <v>100.00000000000001</v>
      </c>
      <c r="R132" s="48"/>
      <c r="S132" s="53" t="s">
        <v>34</v>
      </c>
    </row>
    <row r="133" spans="1:19" x14ac:dyDescent="0.25">
      <c r="A133" s="37"/>
      <c r="B133" s="54"/>
      <c r="C133" s="54"/>
      <c r="D133" s="54"/>
      <c r="E133" s="54"/>
      <c r="F133" s="54"/>
      <c r="G133" s="54"/>
      <c r="H133" s="55"/>
      <c r="I133" s="55"/>
      <c r="J133" s="56"/>
      <c r="K133" s="54"/>
      <c r="L133" s="54"/>
      <c r="M133" s="57"/>
      <c r="N133" s="58"/>
      <c r="O133" s="58"/>
      <c r="P133" s="58"/>
      <c r="Q133" s="58"/>
      <c r="R133" s="54"/>
      <c r="S133" s="54"/>
    </row>
    <row r="134" spans="1:19" x14ac:dyDescent="0.25">
      <c r="A134" s="37"/>
      <c r="B134" s="54"/>
      <c r="C134" s="54"/>
      <c r="D134" s="54"/>
      <c r="E134" s="54"/>
      <c r="F134" s="54"/>
      <c r="G134" s="54"/>
      <c r="H134" s="55"/>
      <c r="I134" s="55"/>
      <c r="J134" s="56"/>
      <c r="K134" s="54"/>
      <c r="L134" s="54"/>
      <c r="M134" s="57"/>
      <c r="N134" s="58"/>
      <c r="O134" s="58"/>
      <c r="P134" s="58"/>
      <c r="Q134" s="58"/>
      <c r="R134" s="54"/>
      <c r="S134" s="54"/>
    </row>
    <row r="135" spans="1:19" ht="15.75" thickBot="1" x14ac:dyDescent="0.3">
      <c r="A135" s="37"/>
      <c r="B135" s="54"/>
      <c r="C135" s="54"/>
      <c r="D135" s="54"/>
      <c r="E135" s="54"/>
      <c r="F135" s="54"/>
      <c r="G135" s="54"/>
      <c r="H135" s="55"/>
      <c r="I135" s="55"/>
      <c r="J135" s="56"/>
      <c r="K135" s="54"/>
      <c r="L135" s="54"/>
      <c r="M135" s="57"/>
      <c r="N135" s="58"/>
      <c r="O135" s="58"/>
      <c r="P135" s="58"/>
      <c r="Q135" s="58"/>
      <c r="R135" s="54"/>
      <c r="S135" s="54"/>
    </row>
    <row r="136" spans="1:19" ht="248.25" thickBot="1" x14ac:dyDescent="0.3">
      <c r="A136" s="37"/>
      <c r="B136" s="47" t="s">
        <v>49</v>
      </c>
      <c r="C136" s="48">
        <v>803005</v>
      </c>
      <c r="D136" s="48" t="s">
        <v>50</v>
      </c>
      <c r="E136" s="48" t="s">
        <v>51</v>
      </c>
      <c r="F136" s="48" t="s">
        <v>52</v>
      </c>
      <c r="G136" s="48" t="s">
        <v>53</v>
      </c>
      <c r="H136" s="49">
        <v>492247.21</v>
      </c>
      <c r="I136" s="49"/>
      <c r="J136" s="50">
        <f>88523.67+150419.66+105324.3+147979.58</f>
        <v>492247.20999999996</v>
      </c>
      <c r="K136" s="48">
        <v>0</v>
      </c>
      <c r="L136" s="48">
        <v>0</v>
      </c>
      <c r="M136" s="51" t="s">
        <v>33</v>
      </c>
      <c r="N136" s="52">
        <f t="shared" si="8"/>
        <v>0</v>
      </c>
      <c r="O136" s="52">
        <f t="shared" si="9"/>
        <v>100</v>
      </c>
      <c r="P136" s="52">
        <f t="shared" si="10"/>
        <v>0</v>
      </c>
      <c r="Q136" s="52">
        <f t="shared" ref="Q136" si="11">(J136*100)/H136</f>
        <v>100</v>
      </c>
      <c r="R136" s="48"/>
      <c r="S136" s="53" t="s">
        <v>34</v>
      </c>
    </row>
    <row r="137" spans="1:19" ht="409.6" thickBot="1" x14ac:dyDescent="0.3">
      <c r="A137" s="37"/>
      <c r="B137" s="47" t="s">
        <v>54</v>
      </c>
      <c r="C137" s="48">
        <v>803006</v>
      </c>
      <c r="D137" s="48" t="s">
        <v>55</v>
      </c>
      <c r="E137" s="48" t="s">
        <v>56</v>
      </c>
      <c r="F137" s="48" t="s">
        <v>38</v>
      </c>
      <c r="G137" s="48" t="s">
        <v>57</v>
      </c>
      <c r="H137" s="49">
        <v>1321700.6200000001</v>
      </c>
      <c r="I137" s="49"/>
      <c r="J137" s="50">
        <f>732860.58+549575.34+39264.7</f>
        <v>1321700.6199999999</v>
      </c>
      <c r="K137" s="48">
        <v>0</v>
      </c>
      <c r="L137" s="48">
        <v>0</v>
      </c>
      <c r="M137" s="51" t="s">
        <v>33</v>
      </c>
      <c r="N137" s="52">
        <f t="shared" si="8"/>
        <v>0</v>
      </c>
      <c r="O137" s="52">
        <f t="shared" si="9"/>
        <v>99.999999999999986</v>
      </c>
      <c r="P137" s="52">
        <f t="shared" si="10"/>
        <v>0</v>
      </c>
      <c r="Q137" s="52">
        <f>J137*100/H137</f>
        <v>99.999999999999986</v>
      </c>
      <c r="R137" s="48"/>
      <c r="S137" s="53" t="s">
        <v>34</v>
      </c>
    </row>
    <row r="138" spans="1:19" x14ac:dyDescent="0.25">
      <c r="A138" s="37"/>
      <c r="B138" s="54"/>
      <c r="C138" s="54"/>
      <c r="D138" s="54"/>
      <c r="E138" s="54"/>
      <c r="F138" s="54"/>
      <c r="G138" s="54"/>
      <c r="H138" s="55"/>
      <c r="I138" s="55"/>
      <c r="J138" s="56"/>
      <c r="K138" s="54"/>
      <c r="L138" s="54"/>
      <c r="M138" s="57"/>
      <c r="N138" s="58"/>
      <c r="O138" s="58"/>
      <c r="P138" s="58"/>
      <c r="Q138" s="58"/>
      <c r="R138" s="54"/>
      <c r="S138" s="54"/>
    </row>
    <row r="139" spans="1:19" x14ac:dyDescent="0.25">
      <c r="A139" s="37"/>
      <c r="B139" s="54"/>
      <c r="C139" s="54"/>
      <c r="D139" s="54"/>
      <c r="E139" s="54"/>
      <c r="F139" s="54"/>
      <c r="G139" s="54"/>
      <c r="H139" s="55"/>
      <c r="I139" s="55"/>
      <c r="J139" s="56"/>
      <c r="K139" s="54"/>
      <c r="L139" s="54"/>
      <c r="M139" s="57"/>
      <c r="N139" s="58"/>
      <c r="O139" s="58"/>
      <c r="P139" s="58"/>
      <c r="Q139" s="58"/>
      <c r="R139" s="54"/>
      <c r="S139" s="54"/>
    </row>
    <row r="140" spans="1:19" x14ac:dyDescent="0.25">
      <c r="A140" s="37"/>
      <c r="B140" s="54"/>
      <c r="C140" s="54"/>
      <c r="D140" s="54"/>
      <c r="E140" s="54"/>
      <c r="F140" s="54"/>
      <c r="G140" s="54"/>
      <c r="H140" s="55"/>
      <c r="I140" s="55"/>
      <c r="J140" s="56"/>
      <c r="K140" s="54"/>
      <c r="L140" s="54"/>
      <c r="M140" s="57"/>
      <c r="N140" s="58"/>
      <c r="O140" s="58"/>
      <c r="P140" s="58"/>
      <c r="Q140" s="58"/>
      <c r="R140" s="54"/>
      <c r="S140" s="54"/>
    </row>
    <row r="141" spans="1:19" ht="15.75" thickBot="1" x14ac:dyDescent="0.3">
      <c r="A141" s="37"/>
      <c r="B141" s="54"/>
      <c r="C141" s="54"/>
      <c r="D141" s="54"/>
      <c r="E141" s="54"/>
      <c r="F141" s="54"/>
      <c r="G141" s="54"/>
      <c r="H141" s="55"/>
      <c r="I141" s="55"/>
      <c r="J141" s="56"/>
      <c r="K141" s="54"/>
      <c r="L141" s="54"/>
      <c r="M141" s="57"/>
      <c r="N141" s="58"/>
      <c r="O141" s="58"/>
      <c r="P141" s="58"/>
      <c r="Q141" s="58"/>
      <c r="R141" s="54"/>
      <c r="S141" s="54"/>
    </row>
    <row r="142" spans="1:19" ht="293.25" thickBot="1" x14ac:dyDescent="0.3">
      <c r="A142" s="37"/>
      <c r="B142" s="47" t="s">
        <v>58</v>
      </c>
      <c r="C142" s="48">
        <v>803007</v>
      </c>
      <c r="D142" s="48" t="s">
        <v>59</v>
      </c>
      <c r="E142" s="48" t="s">
        <v>60</v>
      </c>
      <c r="F142" s="48" t="s">
        <v>61</v>
      </c>
      <c r="G142" s="48" t="s">
        <v>62</v>
      </c>
      <c r="H142" s="49">
        <v>438031.03</v>
      </c>
      <c r="I142" s="49"/>
      <c r="J142" s="50">
        <v>438031.03</v>
      </c>
      <c r="K142" s="48">
        <v>0</v>
      </c>
      <c r="L142" s="48">
        <v>0</v>
      </c>
      <c r="M142" s="51" t="s">
        <v>33</v>
      </c>
      <c r="N142" s="52">
        <f t="shared" si="8"/>
        <v>0</v>
      </c>
      <c r="O142" s="52">
        <f t="shared" si="9"/>
        <v>100</v>
      </c>
      <c r="P142" s="52">
        <v>0</v>
      </c>
      <c r="Q142" s="52">
        <v>100</v>
      </c>
      <c r="R142" s="48"/>
      <c r="S142" s="53" t="s">
        <v>34</v>
      </c>
    </row>
    <row r="143" spans="1:19" ht="102" thickBot="1" x14ac:dyDescent="0.3">
      <c r="A143" s="37"/>
      <c r="B143" s="47" t="s">
        <v>63</v>
      </c>
      <c r="C143" s="48"/>
      <c r="D143" s="48" t="s">
        <v>64</v>
      </c>
      <c r="E143" s="48" t="s">
        <v>65</v>
      </c>
      <c r="F143" s="48" t="s">
        <v>66</v>
      </c>
      <c r="G143" s="48" t="s">
        <v>67</v>
      </c>
      <c r="H143" s="49">
        <v>21759.14</v>
      </c>
      <c r="I143" s="49"/>
      <c r="J143" s="50">
        <f>H143</f>
        <v>21759.14</v>
      </c>
      <c r="K143" s="48">
        <v>0</v>
      </c>
      <c r="L143" s="48">
        <v>0</v>
      </c>
      <c r="M143" s="51" t="s">
        <v>33</v>
      </c>
      <c r="N143" s="52">
        <f t="shared" si="8"/>
        <v>0</v>
      </c>
      <c r="O143" s="52">
        <f t="shared" si="9"/>
        <v>100</v>
      </c>
      <c r="P143" s="52">
        <f>I143*100/H143</f>
        <v>0</v>
      </c>
      <c r="Q143" s="52">
        <v>100</v>
      </c>
      <c r="R143" s="48"/>
      <c r="S143" s="53" t="s">
        <v>34</v>
      </c>
    </row>
    <row r="144" spans="1:19" ht="15.75" thickBot="1" x14ac:dyDescent="0.3">
      <c r="A144" s="37"/>
      <c r="B144" s="59"/>
      <c r="C144" s="59"/>
      <c r="D144" s="59"/>
      <c r="E144" s="60"/>
      <c r="F144" s="60"/>
      <c r="G144" s="60" t="s">
        <v>68</v>
      </c>
      <c r="H144" s="61">
        <f>SUM(H124:H143)</f>
        <v>4638589</v>
      </c>
      <c r="I144" s="62">
        <f>I131+I143</f>
        <v>0</v>
      </c>
      <c r="J144" s="63">
        <f>J124+J125+J131+J132+J136+J137+J142+J143</f>
        <v>4638589</v>
      </c>
      <c r="K144" s="64"/>
      <c r="L144" s="65"/>
      <c r="M144" s="66"/>
      <c r="N144" s="60"/>
      <c r="O144" s="67"/>
      <c r="P144" s="60"/>
      <c r="Q144" s="67"/>
      <c r="R144" s="60"/>
      <c r="S144" s="60"/>
    </row>
    <row r="145" spans="1:19" x14ac:dyDescent="0.25">
      <c r="A145" s="37"/>
      <c r="B145" s="68"/>
      <c r="C145" s="68"/>
      <c r="D145" s="68"/>
      <c r="E145" s="69"/>
      <c r="F145" s="69"/>
      <c r="G145" s="69"/>
      <c r="H145" s="70"/>
      <c r="I145" s="71"/>
      <c r="J145" s="72"/>
      <c r="K145" s="60"/>
      <c r="L145" s="73"/>
      <c r="M145" s="74"/>
      <c r="N145" s="60"/>
      <c r="O145" s="67"/>
      <c r="P145" s="60"/>
      <c r="Q145" s="67"/>
      <c r="R145" s="60"/>
      <c r="S145" s="60"/>
    </row>
    <row r="146" spans="1:19" x14ac:dyDescent="0.25">
      <c r="A146" s="37"/>
      <c r="B146" s="68"/>
      <c r="C146" s="68"/>
      <c r="D146" s="68"/>
      <c r="E146" s="69"/>
      <c r="F146" s="69"/>
      <c r="G146" s="69"/>
      <c r="H146" s="70"/>
      <c r="I146" s="71"/>
      <c r="J146" s="72"/>
      <c r="K146" s="60"/>
      <c r="L146" s="73"/>
      <c r="M146" s="74"/>
      <c r="N146" s="60"/>
      <c r="O146" s="67"/>
      <c r="P146" s="60"/>
      <c r="Q146" s="67"/>
      <c r="R146" s="60"/>
      <c r="S146" s="60"/>
    </row>
    <row r="147" spans="1:19" x14ac:dyDescent="0.25">
      <c r="A147" s="37"/>
      <c r="B147" s="68"/>
      <c r="C147" s="68"/>
      <c r="D147" s="68"/>
      <c r="E147" s="69"/>
      <c r="F147" s="69"/>
      <c r="G147" s="69"/>
      <c r="H147" s="70"/>
      <c r="I147" s="71"/>
      <c r="J147" s="72"/>
      <c r="K147" s="60"/>
      <c r="L147" s="73"/>
      <c r="M147" s="74"/>
      <c r="N147" s="60"/>
      <c r="O147" s="67"/>
      <c r="P147" s="60"/>
      <c r="Q147" s="67"/>
      <c r="R147" s="60"/>
      <c r="S147" s="60"/>
    </row>
    <row r="148" spans="1:19" x14ac:dyDescent="0.25">
      <c r="A148" s="69"/>
      <c r="B148" s="68"/>
      <c r="C148" s="68"/>
      <c r="D148" s="68"/>
      <c r="E148" s="69"/>
      <c r="F148" s="69"/>
      <c r="G148" s="69"/>
      <c r="H148" s="70"/>
      <c r="I148" s="71"/>
      <c r="J148" s="72"/>
      <c r="K148" s="75"/>
      <c r="L148" s="73"/>
      <c r="M148" s="74"/>
      <c r="N148" s="60"/>
      <c r="O148" s="67"/>
      <c r="P148" s="60"/>
      <c r="Q148" s="67"/>
      <c r="R148" s="60"/>
      <c r="S148" s="60"/>
    </row>
    <row r="149" spans="1:19" x14ac:dyDescent="0.25">
      <c r="A149" s="69"/>
      <c r="B149" s="1"/>
      <c r="C149" s="1"/>
      <c r="D149" s="1"/>
      <c r="E149" s="1"/>
      <c r="F149" s="1"/>
      <c r="G149" s="1"/>
      <c r="H149" s="3"/>
      <c r="I149" s="4"/>
      <c r="J149" s="5"/>
      <c r="K149" s="6"/>
      <c r="L149" s="1"/>
      <c r="M149" s="1"/>
      <c r="N149" s="1"/>
      <c r="O149" s="7"/>
      <c r="P149" s="6"/>
      <c r="Q149" s="7"/>
      <c r="R149" s="6"/>
      <c r="S149" s="1"/>
    </row>
    <row r="150" spans="1:19" x14ac:dyDescent="0.25">
      <c r="A150" s="13"/>
      <c r="B150" s="1"/>
      <c r="C150" s="1"/>
      <c r="D150" s="1"/>
      <c r="E150" s="1"/>
      <c r="F150" s="1"/>
      <c r="G150" s="1"/>
      <c r="H150" s="3"/>
      <c r="I150" s="4"/>
      <c r="J150" s="5"/>
      <c r="K150" s="6"/>
      <c r="L150" s="1"/>
      <c r="M150" s="1"/>
      <c r="N150" s="1"/>
      <c r="O150" s="7"/>
      <c r="P150" s="6"/>
      <c r="Q150" s="7"/>
      <c r="R150" s="6"/>
      <c r="S150" s="1"/>
    </row>
    <row r="151" spans="1:19" x14ac:dyDescent="0.25">
      <c r="A151" s="13"/>
      <c r="B151" s="1"/>
      <c r="C151" s="1"/>
      <c r="D151" s="1"/>
      <c r="E151" s="1"/>
      <c r="F151" s="1"/>
      <c r="G151" s="1"/>
      <c r="H151" s="3"/>
      <c r="I151" s="4"/>
      <c r="J151" s="5"/>
      <c r="K151" s="6"/>
      <c r="L151" s="1"/>
      <c r="M151" s="1"/>
      <c r="N151" s="1"/>
      <c r="O151" s="7"/>
      <c r="P151" s="6"/>
      <c r="Q151" s="7"/>
      <c r="R151" s="6"/>
      <c r="S151" s="1"/>
    </row>
    <row r="152" spans="1:19" x14ac:dyDescent="0.25">
      <c r="A152" s="13"/>
      <c r="B152" s="1"/>
      <c r="C152" s="1"/>
      <c r="D152" s="1"/>
      <c r="E152" s="1"/>
      <c r="F152" s="1"/>
      <c r="G152" s="1"/>
      <c r="H152" s="3"/>
      <c r="I152" s="4"/>
      <c r="J152" s="5"/>
      <c r="K152" s="6"/>
      <c r="L152" s="1"/>
      <c r="M152" s="1"/>
      <c r="N152" s="1"/>
      <c r="O152" s="7"/>
      <c r="P152" s="6"/>
      <c r="Q152" s="7"/>
      <c r="R152" s="6"/>
      <c r="S152" s="1"/>
    </row>
    <row r="153" spans="1:19" x14ac:dyDescent="0.25">
      <c r="A153" s="13"/>
      <c r="B153" s="1"/>
      <c r="C153" s="1"/>
      <c r="D153" s="1"/>
      <c r="E153" s="1"/>
      <c r="F153" s="1"/>
      <c r="G153" s="1"/>
      <c r="H153" s="3"/>
      <c r="I153" s="4"/>
      <c r="J153" s="5"/>
      <c r="K153" s="6"/>
      <c r="L153" s="1"/>
      <c r="M153" s="1"/>
      <c r="N153" s="1"/>
      <c r="O153" s="7"/>
      <c r="P153" s="6"/>
      <c r="Q153" s="7"/>
      <c r="R153" s="6"/>
      <c r="S153" s="1"/>
    </row>
    <row r="154" spans="1:19" x14ac:dyDescent="0.25">
      <c r="A154" s="13"/>
      <c r="B154" s="1"/>
      <c r="C154" s="1"/>
      <c r="D154" s="1"/>
      <c r="E154" s="1"/>
      <c r="F154" s="1"/>
      <c r="G154" s="1"/>
      <c r="H154" s="3"/>
      <c r="I154" s="4"/>
      <c r="J154" s="5"/>
      <c r="K154" s="6"/>
      <c r="L154" s="1"/>
      <c r="M154" s="1"/>
      <c r="N154" s="1"/>
      <c r="O154" s="7"/>
      <c r="P154" s="6"/>
      <c r="Q154" s="7"/>
      <c r="R154" s="6"/>
      <c r="S154" s="1"/>
    </row>
    <row r="155" spans="1:19" x14ac:dyDescent="0.25">
      <c r="A155" s="13"/>
      <c r="B155" s="1"/>
      <c r="C155" s="1"/>
      <c r="D155" s="1"/>
      <c r="E155" s="1"/>
      <c r="F155" s="1"/>
      <c r="G155" s="1"/>
      <c r="H155" s="3"/>
      <c r="I155" s="4"/>
      <c r="J155" s="5"/>
      <c r="K155" s="6"/>
      <c r="L155" s="1"/>
      <c r="M155" s="1"/>
      <c r="N155" s="1"/>
      <c r="O155" s="7"/>
      <c r="P155" s="6"/>
      <c r="Q155" s="7"/>
      <c r="R155" s="6"/>
      <c r="S155" s="1"/>
    </row>
    <row r="156" spans="1:19" x14ac:dyDescent="0.25">
      <c r="A156" s="13"/>
      <c r="B156" s="1"/>
      <c r="C156" s="1"/>
      <c r="D156" s="1"/>
      <c r="E156" s="1"/>
      <c r="F156" s="1"/>
      <c r="G156" s="1"/>
      <c r="H156" s="3"/>
      <c r="I156" s="4"/>
      <c r="J156" s="5"/>
      <c r="K156" s="6"/>
      <c r="L156" s="1"/>
      <c r="M156" s="1"/>
      <c r="N156" s="1"/>
      <c r="O156" s="7"/>
      <c r="P156" s="6"/>
      <c r="Q156" s="7"/>
      <c r="R156" s="6"/>
      <c r="S156" s="1"/>
    </row>
    <row r="157" spans="1:19" x14ac:dyDescent="0.25">
      <c r="A157" s="13"/>
      <c r="B157" s="1"/>
      <c r="C157" s="1"/>
      <c r="D157" s="1"/>
      <c r="E157" s="1"/>
      <c r="F157" s="1"/>
      <c r="G157" s="1"/>
      <c r="H157" s="3"/>
      <c r="I157" s="4"/>
      <c r="J157" s="5"/>
      <c r="K157" s="6"/>
      <c r="L157" s="1"/>
      <c r="M157" s="1"/>
      <c r="N157" s="1"/>
      <c r="O157" s="7"/>
      <c r="P157" s="6"/>
      <c r="Q157" s="7"/>
      <c r="R157" s="6"/>
      <c r="S157" s="1"/>
    </row>
    <row r="158" spans="1:19" x14ac:dyDescent="0.25">
      <c r="A158" s="13"/>
      <c r="H158" s="76"/>
      <c r="I158" s="77"/>
      <c r="J158" s="76"/>
      <c r="O158" s="78"/>
      <c r="Q158" s="78"/>
    </row>
    <row r="159" spans="1:19" x14ac:dyDescent="0.25">
      <c r="H159" s="76"/>
      <c r="I159" s="77"/>
      <c r="J159" s="76"/>
      <c r="O159" s="78"/>
      <c r="Q159" s="78"/>
    </row>
    <row r="160" spans="1:19" x14ac:dyDescent="0.25">
      <c r="H160" s="76"/>
      <c r="I160" s="77"/>
      <c r="J160" s="76"/>
      <c r="O160" s="78"/>
      <c r="Q160" s="78"/>
    </row>
    <row r="161" spans="8:17" x14ac:dyDescent="0.25">
      <c r="H161" s="76"/>
      <c r="I161" s="77"/>
      <c r="J161" s="76"/>
      <c r="O161" s="78"/>
      <c r="Q161" s="78"/>
    </row>
    <row r="162" spans="8:17" x14ac:dyDescent="0.25">
      <c r="H162" s="76"/>
      <c r="I162" s="77"/>
      <c r="J162" s="76"/>
      <c r="O162" s="78"/>
      <c r="Q162" s="78"/>
    </row>
  </sheetData>
  <mergeCells count="63">
    <mergeCell ref="P122:Q122"/>
    <mergeCell ref="H121:H123"/>
    <mergeCell ref="I121:M121"/>
    <mergeCell ref="N121:O121"/>
    <mergeCell ref="P121:Q121"/>
    <mergeCell ref="R121:S122"/>
    <mergeCell ref="C122:C123"/>
    <mergeCell ref="D122:D123"/>
    <mergeCell ref="I122:J122"/>
    <mergeCell ref="K122:M122"/>
    <mergeCell ref="N122:O122"/>
    <mergeCell ref="B115:E115"/>
    <mergeCell ref="B116:D116"/>
    <mergeCell ref="E116:J116"/>
    <mergeCell ref="E117:J117"/>
    <mergeCell ref="E118:F118"/>
    <mergeCell ref="B121:B123"/>
    <mergeCell ref="C121:D121"/>
    <mergeCell ref="E121:E123"/>
    <mergeCell ref="F121:F123"/>
    <mergeCell ref="G121:G123"/>
    <mergeCell ref="I66:M66"/>
    <mergeCell ref="N66:O66"/>
    <mergeCell ref="P66:Q66"/>
    <mergeCell ref="R66:S67"/>
    <mergeCell ref="C67:C68"/>
    <mergeCell ref="D67:D68"/>
    <mergeCell ref="I67:J67"/>
    <mergeCell ref="K67:M67"/>
    <mergeCell ref="N67:O67"/>
    <mergeCell ref="P67:Q67"/>
    <mergeCell ref="B66:B68"/>
    <mergeCell ref="C66:D66"/>
    <mergeCell ref="E66:E68"/>
    <mergeCell ref="F66:F68"/>
    <mergeCell ref="G66:G68"/>
    <mergeCell ref="H66:H68"/>
    <mergeCell ref="P13:Q13"/>
    <mergeCell ref="B60:E60"/>
    <mergeCell ref="B61:D61"/>
    <mergeCell ref="E61:J61"/>
    <mergeCell ref="E62:J62"/>
    <mergeCell ref="E63:F63"/>
    <mergeCell ref="H12:H14"/>
    <mergeCell ref="I12:M12"/>
    <mergeCell ref="N12:O12"/>
    <mergeCell ref="P12:Q12"/>
    <mergeCell ref="R12:S13"/>
    <mergeCell ref="C13:C14"/>
    <mergeCell ref="D13:D14"/>
    <mergeCell ref="I13:J13"/>
    <mergeCell ref="K13:M13"/>
    <mergeCell ref="N13:O13"/>
    <mergeCell ref="B6:E6"/>
    <mergeCell ref="B7:D7"/>
    <mergeCell ref="E7:J7"/>
    <mergeCell ref="E8:J8"/>
    <mergeCell ref="E9:F9"/>
    <mergeCell ref="B12:B14"/>
    <mergeCell ref="C12:D12"/>
    <mergeCell ref="E12:E14"/>
    <mergeCell ref="F12:F14"/>
    <mergeCell ref="G12:G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FIII 2015</vt:lpstr>
      <vt:lpstr>FIII 2016</vt:lpstr>
      <vt:lpstr>FIV 2016</vt:lpstr>
      <vt:lpstr>SUMAR 2015</vt:lpstr>
      <vt:lpstr>PDZP 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Aguilar</dc:creator>
  <cp:lastModifiedBy>Karina Aguilar</cp:lastModifiedBy>
  <dcterms:created xsi:type="dcterms:W3CDTF">2016-04-18T04:32:12Z</dcterms:created>
  <dcterms:modified xsi:type="dcterms:W3CDTF">2016-04-18T05:03:47Z</dcterms:modified>
</cp:coreProperties>
</file>